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035" windowHeight="7995" tabRatio="547"/>
  </bookViews>
  <sheets>
    <sheet name="HSA vs. MTC Calculator" sheetId="1" r:id="rId1"/>
    <sheet name="Sheet2" sheetId="3" r:id="rId2"/>
  </sheets>
  <definedNames>
    <definedName name="_xlnm.Print_Area" localSheetId="0">'HSA vs. MTC Calculator'!$B$8:$P$58</definedName>
  </definedNames>
  <calcPr calcId="145621"/>
</workbook>
</file>

<file path=xl/calcChain.xml><?xml version="1.0" encoding="utf-8"?>
<calcChain xmlns="http://schemas.openxmlformats.org/spreadsheetml/2006/main">
  <c r="E50" i="1"/>
  <c r="CD63" l="1"/>
  <c r="CD64"/>
  <c r="CD65"/>
  <c r="CD66"/>
  <c r="CD67"/>
  <c r="CD68"/>
  <c r="CD69"/>
  <c r="CD70"/>
  <c r="CD71"/>
  <c r="CD72"/>
  <c r="CD73"/>
  <c r="CD74"/>
  <c r="CD62"/>
  <c r="AW90" l="1"/>
  <c r="AV90"/>
  <c r="AW89"/>
  <c r="AV89"/>
  <c r="AW88"/>
  <c r="AV88"/>
  <c r="AW87"/>
  <c r="AV87"/>
  <c r="AW86"/>
  <c r="AV86"/>
  <c r="AW85"/>
  <c r="AV85"/>
  <c r="AW84"/>
  <c r="AV84"/>
  <c r="AW83"/>
  <c r="AV83"/>
  <c r="AW82"/>
  <c r="AV82"/>
  <c r="AW81"/>
  <c r="AV81"/>
  <c r="AW80"/>
  <c r="AV80"/>
  <c r="AW79"/>
  <c r="AV79"/>
  <c r="AW78"/>
  <c r="AU90"/>
  <c r="AT90"/>
  <c r="AU89"/>
  <c r="AT89"/>
  <c r="AU88"/>
  <c r="AT88"/>
  <c r="AU87"/>
  <c r="AT87"/>
  <c r="AU86"/>
  <c r="AT86"/>
  <c r="AU85"/>
  <c r="AT85"/>
  <c r="AU84"/>
  <c r="AT84"/>
  <c r="AU83"/>
  <c r="AT83"/>
  <c r="AU82"/>
  <c r="AT82"/>
  <c r="AU81"/>
  <c r="AT81"/>
  <c r="AU80"/>
  <c r="AT80"/>
  <c r="AU79"/>
  <c r="AT79"/>
  <c r="AU78"/>
  <c r="AS90"/>
  <c r="AR90"/>
  <c r="AS89"/>
  <c r="AR89"/>
  <c r="AS88"/>
  <c r="AR88"/>
  <c r="AS87"/>
  <c r="AR87"/>
  <c r="AS86"/>
  <c r="AR86"/>
  <c r="AS85"/>
  <c r="AR85"/>
  <c r="AS84"/>
  <c r="AR84"/>
  <c r="AS83"/>
  <c r="AR83"/>
  <c r="AS82"/>
  <c r="AR82"/>
  <c r="AS81"/>
  <c r="AR81"/>
  <c r="AS80"/>
  <c r="AR80"/>
  <c r="AS79"/>
  <c r="AR79"/>
  <c r="AS78"/>
  <c r="AQ90"/>
  <c r="AP90"/>
  <c r="AQ89"/>
  <c r="AP89"/>
  <c r="AQ88"/>
  <c r="AP88"/>
  <c r="AQ87"/>
  <c r="AP87"/>
  <c r="AQ86"/>
  <c r="AP86"/>
  <c r="AQ85"/>
  <c r="AP85"/>
  <c r="AQ84"/>
  <c r="AP84"/>
  <c r="AQ83"/>
  <c r="AP83"/>
  <c r="AQ82"/>
  <c r="AP82"/>
  <c r="AQ81"/>
  <c r="AP81"/>
  <c r="AQ80"/>
  <c r="AP80"/>
  <c r="AQ79"/>
  <c r="AP79"/>
  <c r="AQ78"/>
  <c r="AO90"/>
  <c r="AN90"/>
  <c r="AO89"/>
  <c r="AN89"/>
  <c r="AO88"/>
  <c r="AN88"/>
  <c r="AO87"/>
  <c r="AN87"/>
  <c r="AO86"/>
  <c r="AN86"/>
  <c r="AO85"/>
  <c r="AN85"/>
  <c r="AO84"/>
  <c r="AN84"/>
  <c r="AO83"/>
  <c r="AN83"/>
  <c r="AO82"/>
  <c r="AN82"/>
  <c r="AO81"/>
  <c r="AN81"/>
  <c r="AO80"/>
  <c r="AN80"/>
  <c r="AO79"/>
  <c r="AN79"/>
  <c r="AO78"/>
  <c r="AM90"/>
  <c r="AL90"/>
  <c r="AM89"/>
  <c r="AL89"/>
  <c r="AM88"/>
  <c r="AL88"/>
  <c r="AM87"/>
  <c r="AL87"/>
  <c r="AM86"/>
  <c r="AL86"/>
  <c r="AM85"/>
  <c r="AL85"/>
  <c r="AM84"/>
  <c r="AL84"/>
  <c r="AM83"/>
  <c r="AL83"/>
  <c r="AM82"/>
  <c r="AL82"/>
  <c r="AM81"/>
  <c r="AL81"/>
  <c r="AM80"/>
  <c r="AL80"/>
  <c r="AM79"/>
  <c r="AL79"/>
  <c r="AM78"/>
  <c r="AK90"/>
  <c r="AJ90"/>
  <c r="AK89"/>
  <c r="AJ89"/>
  <c r="AK88"/>
  <c r="AJ88"/>
  <c r="AK87"/>
  <c r="AJ87"/>
  <c r="AK86"/>
  <c r="AJ86"/>
  <c r="AK85"/>
  <c r="AJ85"/>
  <c r="AK84"/>
  <c r="AJ84"/>
  <c r="AK83"/>
  <c r="AJ83"/>
  <c r="AK82"/>
  <c r="AJ82"/>
  <c r="AK81"/>
  <c r="AJ81"/>
  <c r="AK80"/>
  <c r="AJ80"/>
  <c r="AK79"/>
  <c r="AJ79"/>
  <c r="AK78"/>
  <c r="AI90"/>
  <c r="AH90"/>
  <c r="AI89"/>
  <c r="AH89"/>
  <c r="AI88"/>
  <c r="AH88"/>
  <c r="AI87"/>
  <c r="AH87"/>
  <c r="AI86"/>
  <c r="AH86"/>
  <c r="AI85"/>
  <c r="AH85"/>
  <c r="AI84"/>
  <c r="AH84"/>
  <c r="AI83"/>
  <c r="AH83"/>
  <c r="AI82"/>
  <c r="AH82"/>
  <c r="AI81"/>
  <c r="AH81"/>
  <c r="AI80"/>
  <c r="AH80"/>
  <c r="AI79"/>
  <c r="AH79"/>
  <c r="AI78"/>
  <c r="AG90"/>
  <c r="AF90"/>
  <c r="AG89"/>
  <c r="AF89"/>
  <c r="AG88"/>
  <c r="AF88"/>
  <c r="AG87"/>
  <c r="AF87"/>
  <c r="AG86"/>
  <c r="AF86"/>
  <c r="AG85"/>
  <c r="AF85"/>
  <c r="AG84"/>
  <c r="AF84"/>
  <c r="AG83"/>
  <c r="AF83"/>
  <c r="AG82"/>
  <c r="AF82"/>
  <c r="AG81"/>
  <c r="AF81"/>
  <c r="AG80"/>
  <c r="AF80"/>
  <c r="AG79"/>
  <c r="AF79"/>
  <c r="AG78"/>
  <c r="AE90"/>
  <c r="AD90"/>
  <c r="AE89"/>
  <c r="AD89"/>
  <c r="AE88"/>
  <c r="AD88"/>
  <c r="AE87"/>
  <c r="AD87"/>
  <c r="AE86"/>
  <c r="AD86"/>
  <c r="AE85"/>
  <c r="AD85"/>
  <c r="AE84"/>
  <c r="AD84"/>
  <c r="AE83"/>
  <c r="AD83"/>
  <c r="AE82"/>
  <c r="AD82"/>
  <c r="AE81"/>
  <c r="AD81"/>
  <c r="AE80"/>
  <c r="AD80"/>
  <c r="AE79"/>
  <c r="AD79"/>
  <c r="AE78"/>
  <c r="AA90"/>
  <c r="Z90"/>
  <c r="AA89"/>
  <c r="Z89"/>
  <c r="AA88"/>
  <c r="Z88"/>
  <c r="AA87"/>
  <c r="Z87"/>
  <c r="AA86"/>
  <c r="Z86"/>
  <c r="AA85"/>
  <c r="Z85"/>
  <c r="AA84"/>
  <c r="Z84"/>
  <c r="AA83"/>
  <c r="Z83"/>
  <c r="AA82"/>
  <c r="Z82"/>
  <c r="AA81"/>
  <c r="Z81"/>
  <c r="AA80"/>
  <c r="Z80"/>
  <c r="AA79"/>
  <c r="Z79"/>
  <c r="AA78"/>
  <c r="AC90"/>
  <c r="AC89"/>
  <c r="AC88"/>
  <c r="AC87"/>
  <c r="AC86"/>
  <c r="AC85"/>
  <c r="AC84"/>
  <c r="AC83"/>
  <c r="AC82"/>
  <c r="AC81"/>
  <c r="AC80"/>
  <c r="AC79"/>
  <c r="AC78"/>
  <c r="AB90"/>
  <c r="AB89"/>
  <c r="AB88"/>
  <c r="AB87"/>
  <c r="AB86"/>
  <c r="AB85"/>
  <c r="AB84"/>
  <c r="AB83"/>
  <c r="AB82"/>
  <c r="AB81"/>
  <c r="AB80"/>
  <c r="AB79"/>
  <c r="DJ75"/>
  <c r="DJ71"/>
  <c r="DJ70"/>
  <c r="DJ74"/>
  <c r="DJ73"/>
  <c r="DJ72"/>
  <c r="DJ69"/>
  <c r="DJ68"/>
  <c r="DJ67"/>
  <c r="DJ66"/>
  <c r="DJ65"/>
  <c r="DJ64"/>
  <c r="DJ63"/>
  <c r="DJ62"/>
  <c r="DI75"/>
  <c r="DI68"/>
  <c r="DI66"/>
  <c r="DI74"/>
  <c r="DI73"/>
  <c r="DI72"/>
  <c r="DI71"/>
  <c r="DI70"/>
  <c r="DI69"/>
  <c r="DI67"/>
  <c r="DI65"/>
  <c r="DI64"/>
  <c r="DI63"/>
  <c r="DI62"/>
  <c r="DH75"/>
  <c r="DH72"/>
  <c r="DH65"/>
  <c r="DH63"/>
  <c r="DH74"/>
  <c r="DH73"/>
  <c r="DH71"/>
  <c r="DH70"/>
  <c r="DH69"/>
  <c r="DH68"/>
  <c r="DH67"/>
  <c r="DH66"/>
  <c r="DH64"/>
  <c r="DH62"/>
  <c r="DG72"/>
  <c r="DG71"/>
  <c r="DG70"/>
  <c r="DG69"/>
  <c r="DG68"/>
  <c r="DG67"/>
  <c r="DG66"/>
  <c r="DG65"/>
  <c r="DG64"/>
  <c r="DG63"/>
  <c r="DG62"/>
  <c r="DF67"/>
  <c r="DF62"/>
  <c r="DF73"/>
  <c r="DF72"/>
  <c r="DF71"/>
  <c r="DF70"/>
  <c r="DF69"/>
  <c r="DF68"/>
  <c r="DF66"/>
  <c r="DF65"/>
  <c r="DF64"/>
  <c r="DF63"/>
  <c r="DE75"/>
  <c r="DE73"/>
  <c r="DE69"/>
  <c r="DE64"/>
  <c r="DE72"/>
  <c r="DE71"/>
  <c r="DE70"/>
  <c r="DE68"/>
  <c r="DE67"/>
  <c r="DE66"/>
  <c r="DE65"/>
  <c r="DE63"/>
  <c r="DE62"/>
  <c r="DD75"/>
  <c r="DD73"/>
  <c r="DD72"/>
  <c r="DD71"/>
  <c r="DD70"/>
  <c r="DD69"/>
  <c r="DD68"/>
  <c r="DD67"/>
  <c r="DD66"/>
  <c r="DD65"/>
  <c r="DD64"/>
  <c r="DD63"/>
  <c r="DD62"/>
  <c r="DC75"/>
  <c r="DC73"/>
  <c r="DC72"/>
  <c r="DC71"/>
  <c r="DC70"/>
  <c r="DC69"/>
  <c r="DC68"/>
  <c r="DC67"/>
  <c r="DC66"/>
  <c r="DC65"/>
  <c r="DC64"/>
  <c r="DC63"/>
  <c r="DC62"/>
  <c r="DB74"/>
  <c r="DB75" s="1"/>
  <c r="DB73"/>
  <c r="DB72"/>
  <c r="DB71"/>
  <c r="DB70"/>
  <c r="DB69"/>
  <c r="DB68"/>
  <c r="DB67"/>
  <c r="DB66"/>
  <c r="DB65"/>
  <c r="DB64"/>
  <c r="DB63"/>
  <c r="DB62"/>
  <c r="BR69"/>
  <c r="DA75"/>
  <c r="DA74"/>
  <c r="DA73"/>
  <c r="DA72"/>
  <c r="DA71"/>
  <c r="DA70"/>
  <c r="DA69"/>
  <c r="DA68"/>
  <c r="DA67"/>
  <c r="DA66"/>
  <c r="DA65"/>
  <c r="DA64"/>
  <c r="DA63"/>
  <c r="DA62"/>
  <c r="CZ75"/>
  <c r="CZ74"/>
  <c r="CZ73"/>
  <c r="CZ72"/>
  <c r="CZ71"/>
  <c r="CZ70"/>
  <c r="CZ69"/>
  <c r="CZ68"/>
  <c r="CZ67"/>
  <c r="CZ66"/>
  <c r="CZ65"/>
  <c r="CZ64"/>
  <c r="CZ63"/>
  <c r="CZ62"/>
  <c r="CY75"/>
  <c r="CY74"/>
  <c r="CY73"/>
  <c r="CY72"/>
  <c r="CY71"/>
  <c r="CY70"/>
  <c r="CY69"/>
  <c r="CY68"/>
  <c r="CY67"/>
  <c r="CY66"/>
  <c r="CY65"/>
  <c r="CY64"/>
  <c r="CY63"/>
  <c r="CY62"/>
  <c r="CX75"/>
  <c r="BO74"/>
  <c r="BO73"/>
  <c r="BO72"/>
  <c r="BO71"/>
  <c r="BO70"/>
  <c r="BO69"/>
  <c r="BO68"/>
  <c r="BO67"/>
  <c r="BO66"/>
  <c r="BO65"/>
  <c r="BO64"/>
  <c r="BO63"/>
  <c r="CX74"/>
  <c r="CX73"/>
  <c r="CX72"/>
  <c r="CX71"/>
  <c r="CX70"/>
  <c r="CX69"/>
  <c r="CX68"/>
  <c r="CX67"/>
  <c r="CX66"/>
  <c r="CX65"/>
  <c r="CX64"/>
  <c r="CX63"/>
  <c r="CX62"/>
  <c r="BO62"/>
  <c r="CA74"/>
  <c r="CA73"/>
  <c r="CA72"/>
  <c r="CA71"/>
  <c r="CA70"/>
  <c r="CA69"/>
  <c r="CA68"/>
  <c r="CA67"/>
  <c r="CA66"/>
  <c r="CA65"/>
  <c r="CA64"/>
  <c r="CA63"/>
  <c r="CA62"/>
  <c r="BZ74"/>
  <c r="BZ73"/>
  <c r="BZ72"/>
  <c r="BZ71"/>
  <c r="BZ70"/>
  <c r="BZ69"/>
  <c r="BZ68"/>
  <c r="BZ67"/>
  <c r="BZ66"/>
  <c r="BZ65"/>
  <c r="BZ64"/>
  <c r="BZ63"/>
  <c r="BZ62"/>
  <c r="BY74"/>
  <c r="BY73"/>
  <c r="BY72"/>
  <c r="BY71"/>
  <c r="BY70"/>
  <c r="BY69"/>
  <c r="BY68"/>
  <c r="BY67"/>
  <c r="BY66"/>
  <c r="BY65"/>
  <c r="BY64"/>
  <c r="BY63"/>
  <c r="BY62"/>
  <c r="BX74"/>
  <c r="BX73"/>
  <c r="BX72"/>
  <c r="BX71"/>
  <c r="BX70"/>
  <c r="BX69"/>
  <c r="BX68"/>
  <c r="BX67"/>
  <c r="BX66"/>
  <c r="BX65"/>
  <c r="BX64"/>
  <c r="BX63"/>
  <c r="BX62"/>
  <c r="BW74"/>
  <c r="BW73"/>
  <c r="BW72"/>
  <c r="BW71"/>
  <c r="BW70"/>
  <c r="BW69"/>
  <c r="BW68"/>
  <c r="BW67"/>
  <c r="BW66"/>
  <c r="BW65"/>
  <c r="BW64"/>
  <c r="BW63"/>
  <c r="BW62"/>
  <c r="BV62"/>
  <c r="BK71"/>
  <c r="BH71"/>
  <c r="BE71"/>
  <c r="BB71"/>
  <c r="AY71"/>
  <c r="AV71"/>
  <c r="AS71"/>
  <c r="AP71"/>
  <c r="AM71"/>
  <c r="AJ71"/>
  <c r="AG71"/>
  <c r="AD71"/>
  <c r="BW75" l="1"/>
  <c r="BX75"/>
  <c r="BY75"/>
  <c r="BZ75"/>
  <c r="CA75"/>
  <c r="BO75"/>
  <c r="BK70"/>
  <c r="BH70"/>
  <c r="BH68"/>
  <c r="Z75" l="1"/>
  <c r="B7" i="3" l="1"/>
  <c r="AS73" i="1"/>
  <c r="BU73" s="1"/>
  <c r="BB72"/>
  <c r="AY72"/>
  <c r="AV72"/>
  <c r="BV72" s="1"/>
  <c r="CE71"/>
  <c r="BV71"/>
  <c r="BU71"/>
  <c r="BS71"/>
  <c r="BR71"/>
  <c r="BQ71"/>
  <c r="BE70"/>
  <c r="CE70" s="1"/>
  <c r="BB70"/>
  <c r="AY70"/>
  <c r="AS69"/>
  <c r="BU69" s="1"/>
  <c r="BE68"/>
  <c r="BB68"/>
  <c r="AY68"/>
  <c r="AV67"/>
  <c r="BV67" s="1"/>
  <c r="AY66"/>
  <c r="AV66"/>
  <c r="BV66" s="1"/>
  <c r="AS66"/>
  <c r="BU66" s="1"/>
  <c r="AY65"/>
  <c r="AV65"/>
  <c r="AS64"/>
  <c r="BU64" s="1"/>
  <c r="BE63"/>
  <c r="CE63" s="1"/>
  <c r="BB63"/>
  <c r="AY63"/>
  <c r="AM62"/>
  <c r="BS62" s="1"/>
  <c r="X62"/>
  <c r="X63"/>
  <c r="M29"/>
  <c r="CE74"/>
  <c r="CE73"/>
  <c r="CE72"/>
  <c r="CE62"/>
  <c r="CE64"/>
  <c r="CE65"/>
  <c r="CE66"/>
  <c r="CE67"/>
  <c r="CE69"/>
  <c r="AP69"/>
  <c r="BT69" s="1"/>
  <c r="AM69"/>
  <c r="BS69" s="1"/>
  <c r="M27"/>
  <c r="AD62"/>
  <c r="BP62" s="1"/>
  <c r="AG62"/>
  <c r="BQ62" s="1"/>
  <c r="AJ62"/>
  <c r="BR62" s="1"/>
  <c r="BT62"/>
  <c r="BU62"/>
  <c r="AD63"/>
  <c r="BP63" s="1"/>
  <c r="AG63"/>
  <c r="AJ63"/>
  <c r="BR63" s="1"/>
  <c r="AM63"/>
  <c r="AP63"/>
  <c r="AS63"/>
  <c r="AV63"/>
  <c r="BV63" s="1"/>
  <c r="X64"/>
  <c r="AD64"/>
  <c r="BP64" s="1"/>
  <c r="AG64"/>
  <c r="BQ64" s="1"/>
  <c r="AJ64"/>
  <c r="BR64" s="1"/>
  <c r="AM64"/>
  <c r="BS64" s="1"/>
  <c r="AP64"/>
  <c r="BT64" s="1"/>
  <c r="BV64"/>
  <c r="X65"/>
  <c r="AD65"/>
  <c r="BP65" s="1"/>
  <c r="AG65"/>
  <c r="BQ65" s="1"/>
  <c r="AJ65"/>
  <c r="BR65" s="1"/>
  <c r="AM65"/>
  <c r="BS65" s="1"/>
  <c r="AP65"/>
  <c r="AS65"/>
  <c r="BU65" s="1"/>
  <c r="X66"/>
  <c r="AD66"/>
  <c r="AG66"/>
  <c r="AJ66"/>
  <c r="AM66"/>
  <c r="AP66"/>
  <c r="BT66" s="1"/>
  <c r="X67"/>
  <c r="AD67"/>
  <c r="AG67"/>
  <c r="BQ67" s="1"/>
  <c r="AJ67"/>
  <c r="BR67" s="1"/>
  <c r="AM67"/>
  <c r="BS67" s="1"/>
  <c r="AP67"/>
  <c r="BT67" s="1"/>
  <c r="AS67"/>
  <c r="BU67" s="1"/>
  <c r="X68"/>
  <c r="AD68"/>
  <c r="BP68" s="1"/>
  <c r="AG68"/>
  <c r="AJ68"/>
  <c r="AM68"/>
  <c r="BS68" s="1"/>
  <c r="AP68"/>
  <c r="AS68"/>
  <c r="BU68" s="1"/>
  <c r="AV68"/>
  <c r="BV68" s="1"/>
  <c r="X69"/>
  <c r="AD69"/>
  <c r="AG69"/>
  <c r="BQ69" s="1"/>
  <c r="AJ69"/>
  <c r="BV69"/>
  <c r="X70"/>
  <c r="AD70"/>
  <c r="AG70"/>
  <c r="AJ70"/>
  <c r="AM70"/>
  <c r="BS70" s="1"/>
  <c r="AP70"/>
  <c r="BT70" s="1"/>
  <c r="AS70"/>
  <c r="AV70"/>
  <c r="BV70" s="1"/>
  <c r="X71"/>
  <c r="X72"/>
  <c r="AD72"/>
  <c r="BP72" s="1"/>
  <c r="AG72"/>
  <c r="AJ72"/>
  <c r="BR72"/>
  <c r="AM72"/>
  <c r="AP72"/>
  <c r="BT72" s="1"/>
  <c r="AS72"/>
  <c r="X73"/>
  <c r="AD73"/>
  <c r="BP73" s="1"/>
  <c r="AG73"/>
  <c r="BQ73" s="1"/>
  <c r="AJ73"/>
  <c r="BR73" s="1"/>
  <c r="AM73"/>
  <c r="BS73" s="1"/>
  <c r="AP73"/>
  <c r="BT73" s="1"/>
  <c r="BV73"/>
  <c r="X74"/>
  <c r="AD74"/>
  <c r="BP74" s="1"/>
  <c r="AG74"/>
  <c r="BQ74" s="1"/>
  <c r="AJ74"/>
  <c r="BR74" s="1"/>
  <c r="AM74"/>
  <c r="BS74" s="1"/>
  <c r="BT74"/>
  <c r="BU74"/>
  <c r="BV74"/>
  <c r="G27"/>
  <c r="T78"/>
  <c r="BP69"/>
  <c r="CB69" l="1"/>
  <c r="CB74"/>
  <c r="CB64"/>
  <c r="CB62"/>
  <c r="CB73"/>
  <c r="BP66"/>
  <c r="CF72"/>
  <c r="BT63"/>
  <c r="CC71"/>
  <c r="CI65"/>
  <c r="CI69"/>
  <c r="CI73"/>
  <c r="CI66"/>
  <c r="CI70"/>
  <c r="CJ70" s="1"/>
  <c r="CI74"/>
  <c r="CI63"/>
  <c r="CJ63" s="1"/>
  <c r="CI67"/>
  <c r="CI71"/>
  <c r="CI62"/>
  <c r="CJ62" s="1"/>
  <c r="CI64"/>
  <c r="CI68"/>
  <c r="CI72"/>
  <c r="BT68"/>
  <c r="BQ70"/>
  <c r="CF64"/>
  <c r="CF73"/>
  <c r="BS63"/>
  <c r="BR70"/>
  <c r="BP70"/>
  <c r="BR68"/>
  <c r="BP71"/>
  <c r="BR66"/>
  <c r="BS66"/>
  <c r="BT71"/>
  <c r="BV65"/>
  <c r="BV75" s="1"/>
  <c r="CQ73"/>
  <c r="CK69"/>
  <c r="CC73"/>
  <c r="CG71"/>
  <c r="CJ74"/>
  <c r="CN63"/>
  <c r="CN69"/>
  <c r="CG66"/>
  <c r="CO69"/>
  <c r="CJ69"/>
  <c r="CM67"/>
  <c r="CG72"/>
  <c r="CQ72"/>
  <c r="CR73"/>
  <c r="CG65"/>
  <c r="CL73"/>
  <c r="CJ68"/>
  <c r="CJ73"/>
  <c r="CG67"/>
  <c r="CJ72"/>
  <c r="CG69"/>
  <c r="CK70"/>
  <c r="CH71"/>
  <c r="CN67"/>
  <c r="CR72"/>
  <c r="CH68"/>
  <c r="CL68" s="1"/>
  <c r="CM71"/>
  <c r="CO71" s="1"/>
  <c r="CP71" s="1"/>
  <c r="CC69"/>
  <c r="CM74"/>
  <c r="CO74" s="1"/>
  <c r="CP74" s="1"/>
  <c r="CJ71"/>
  <c r="CN73"/>
  <c r="CG74"/>
  <c r="CH65"/>
  <c r="CO73"/>
  <c r="CN66"/>
  <c r="CO66" s="1"/>
  <c r="CP66" s="1"/>
  <c r="CC62"/>
  <c r="CH67"/>
  <c r="CH63"/>
  <c r="CM66"/>
  <c r="CN70"/>
  <c r="CK74"/>
  <c r="CK63"/>
  <c r="CM72"/>
  <c r="CP69"/>
  <c r="BT65"/>
  <c r="BP67"/>
  <c r="CB67" s="1"/>
  <c r="CF67"/>
  <c r="CF62"/>
  <c r="BU72"/>
  <c r="BS72"/>
  <c r="BQ72"/>
  <c r="BQ66"/>
  <c r="CH62"/>
  <c r="CL62" s="1"/>
  <c r="CC72"/>
  <c r="CM73"/>
  <c r="CK65"/>
  <c r="CM64"/>
  <c r="CO64" s="1"/>
  <c r="CP64" s="1"/>
  <c r="CN64"/>
  <c r="CM68"/>
  <c r="CO68" s="1"/>
  <c r="CP68" s="1"/>
  <c r="CK68"/>
  <c r="CK67"/>
  <c r="CH70"/>
  <c r="CM65"/>
  <c r="CJ66"/>
  <c r="CG63"/>
  <c r="CJ67"/>
  <c r="CN72"/>
  <c r="CP73"/>
  <c r="CJ64"/>
  <c r="CR69"/>
  <c r="CG70"/>
  <c r="CK66"/>
  <c r="CM62"/>
  <c r="CJ65"/>
  <c r="CN62"/>
  <c r="CM63"/>
  <c r="CO63" s="1"/>
  <c r="CP63" s="1"/>
  <c r="CN71"/>
  <c r="CH74"/>
  <c r="CL74" s="1"/>
  <c r="CH72"/>
  <c r="CN65"/>
  <c r="CG68"/>
  <c r="CG73"/>
  <c r="CK71"/>
  <c r="CL71" s="1"/>
  <c r="CC67"/>
  <c r="CC66"/>
  <c r="CN74"/>
  <c r="CK72"/>
  <c r="CO72"/>
  <c r="CQ69"/>
  <c r="BQ68"/>
  <c r="CF63"/>
  <c r="CE68"/>
  <c r="CL69"/>
  <c r="CL72"/>
  <c r="CP72"/>
  <c r="CC64"/>
  <c r="CC74"/>
  <c r="CH66"/>
  <c r="CL66" s="1"/>
  <c r="CH73"/>
  <c r="CM70"/>
  <c r="CO70" s="1"/>
  <c r="CP70" s="1"/>
  <c r="CO62"/>
  <c r="CP62" s="1"/>
  <c r="CK64"/>
  <c r="CK73"/>
  <c r="CN68"/>
  <c r="CK62"/>
  <c r="CG64"/>
  <c r="CM69"/>
  <c r="CH64"/>
  <c r="CL64" s="1"/>
  <c r="CC65"/>
  <c r="CH69"/>
  <c r="CG62"/>
  <c r="CF69"/>
  <c r="CF74"/>
  <c r="BU70"/>
  <c r="BU63"/>
  <c r="BQ63"/>
  <c r="CB65" l="1"/>
  <c r="DG74"/>
  <c r="CL65"/>
  <c r="CO65"/>
  <c r="CP65" s="1"/>
  <c r="CB70"/>
  <c r="BQ75"/>
  <c r="DF74"/>
  <c r="DF75" s="1"/>
  <c r="DG73"/>
  <c r="BU75"/>
  <c r="CB72"/>
  <c r="BS75"/>
  <c r="BR75"/>
  <c r="BT75"/>
  <c r="CB68"/>
  <c r="CC68" s="1"/>
  <c r="BP75"/>
  <c r="CB63"/>
  <c r="CC63" s="1"/>
  <c r="CB66"/>
  <c r="CB71"/>
  <c r="CF71"/>
  <c r="CF70"/>
  <c r="CF66"/>
  <c r="CO67"/>
  <c r="CP67" s="1"/>
  <c r="CL63"/>
  <c r="CL67"/>
  <c r="CC70"/>
  <c r="CF65"/>
  <c r="CL70"/>
  <c r="CH75"/>
  <c r="CF68"/>
  <c r="CJ75"/>
  <c r="CG75"/>
  <c r="CK75"/>
  <c r="CN75"/>
  <c r="F31" s="1"/>
  <c r="CM75"/>
  <c r="G29" s="1"/>
  <c r="CI75"/>
  <c r="M31" s="1"/>
  <c r="DG75" l="1"/>
  <c r="CP75"/>
  <c r="CC75"/>
  <c r="CO75"/>
  <c r="G31" s="1"/>
  <c r="CF75"/>
  <c r="G21" s="1"/>
  <c r="CL75"/>
  <c r="M37" s="1"/>
  <c r="CR74"/>
  <c r="CQ74" s="1"/>
  <c r="CR67"/>
  <c r="CQ67" s="1"/>
  <c r="CR71"/>
  <c r="CQ71" s="1"/>
  <c r="M33"/>
  <c r="CR66" l="1"/>
  <c r="CQ66" s="1"/>
  <c r="CR68"/>
  <c r="CQ68" s="1"/>
  <c r="G33"/>
  <c r="CR65"/>
  <c r="CQ65" s="1"/>
  <c r="CR64"/>
  <c r="CQ64" s="1"/>
  <c r="CR63"/>
  <c r="CQ63" s="1"/>
  <c r="CR62"/>
  <c r="CQ62" s="1"/>
  <c r="CR70"/>
  <c r="CR75" l="1"/>
  <c r="G37" s="1"/>
  <c r="CQ70"/>
  <c r="CQ75" s="1"/>
  <c r="G35" s="1"/>
  <c r="CS75" l="1"/>
  <c r="K42" s="1"/>
</calcChain>
</file>

<file path=xl/sharedStrings.xml><?xml version="1.0" encoding="utf-8"?>
<sst xmlns="http://schemas.openxmlformats.org/spreadsheetml/2006/main" count="263" uniqueCount="131">
  <si>
    <t xml:space="preserve"> </t>
  </si>
  <si>
    <t>Net Income</t>
  </si>
  <si>
    <t>Health Care Costs</t>
  </si>
  <si>
    <t>Province of Residence</t>
  </si>
  <si>
    <t>Ontario</t>
  </si>
  <si>
    <t>(A) Medical Tax Credit Threshold</t>
  </si>
  <si>
    <t xml:space="preserve">Gross Income Needed </t>
  </si>
  <si>
    <t>(B) Amount Eligible for the MTC</t>
  </si>
  <si>
    <t>Administration Fee @ 10%</t>
  </si>
  <si>
    <t>(C) Medical Tax Credit  @</t>
  </si>
  <si>
    <t>(D) Health Care Costs less MTC</t>
  </si>
  <si>
    <t>(E) Amount Extra Need to Earn</t>
  </si>
  <si>
    <t xml:space="preserve">Amount Needed to Earn for Health Care </t>
  </si>
  <si>
    <t>Total Cost of Health Care</t>
  </si>
  <si>
    <t>(D + E)</t>
  </si>
  <si>
    <t>Notes:</t>
  </si>
  <si>
    <t>(A)</t>
  </si>
  <si>
    <t>(B)</t>
  </si>
  <si>
    <t>The amount eligible to go towards the MTC is the $ amount over and above the threshold. (Health Care Costs less the MTC Threshold)</t>
  </si>
  <si>
    <t>(C)</t>
  </si>
  <si>
    <t>The eligible amount multiplied by the lowest tax bracket in the province that you reside</t>
  </si>
  <si>
    <t>(D)</t>
  </si>
  <si>
    <t>This amount is the Health Care costs less the MTC figured out in step C</t>
  </si>
  <si>
    <t>(E)</t>
  </si>
  <si>
    <t>This amount is the additional money that you would have to earn to be able to pay for the final health care costs figured out in step D</t>
  </si>
  <si>
    <t>Admin Fee</t>
  </si>
  <si>
    <t>GST</t>
  </si>
  <si>
    <t>PST</t>
  </si>
  <si>
    <t>Premium Tax</t>
  </si>
  <si>
    <t>Total Tax %</t>
  </si>
  <si>
    <t>MTC Threshold</t>
  </si>
  <si>
    <t>From</t>
  </si>
  <si>
    <t>Up To</t>
  </si>
  <si>
    <t>Total Tax</t>
  </si>
  <si>
    <t>Total Tax for Prov Listed</t>
  </si>
  <si>
    <t>MTB for Province Listed</t>
  </si>
  <si>
    <t>Total Taxes for prov listed</t>
  </si>
  <si>
    <t>HSA Contribution</t>
  </si>
  <si>
    <t>Admin Fees</t>
  </si>
  <si>
    <t>Admin Fee Taxes</t>
  </si>
  <si>
    <t>Taxes on Contribution</t>
  </si>
  <si>
    <t>HSA Total</t>
  </si>
  <si>
    <t>MTC Eligible</t>
  </si>
  <si>
    <t>Lowest %</t>
  </si>
  <si>
    <t>Amount Eligible</t>
  </si>
  <si>
    <t>Costs less MTC</t>
  </si>
  <si>
    <t>Extra Needed to Earn</t>
  </si>
  <si>
    <t>Amount Needed</t>
  </si>
  <si>
    <t>Savings</t>
  </si>
  <si>
    <t>Alberta</t>
  </si>
  <si>
    <t>Manitoba</t>
  </si>
  <si>
    <t>New Brunswick</t>
  </si>
  <si>
    <t>Newfoundland</t>
  </si>
  <si>
    <t>Northwest Territories</t>
  </si>
  <si>
    <t>Nova Scotia</t>
  </si>
  <si>
    <t>Nunavut</t>
  </si>
  <si>
    <t>Ontario - Group</t>
  </si>
  <si>
    <t>PEI</t>
  </si>
  <si>
    <t>Saskatchewan</t>
  </si>
  <si>
    <t>Yukon Territory</t>
  </si>
  <si>
    <t>Input Lines</t>
  </si>
  <si>
    <t>Province</t>
  </si>
  <si>
    <t>MTC Treshold</t>
  </si>
  <si>
    <t>Tax Year</t>
  </si>
  <si>
    <t>x</t>
  </si>
  <si>
    <t>y</t>
  </si>
  <si>
    <t>Health Spending Account</t>
  </si>
  <si>
    <t>Marginal Tax Braket (2)</t>
  </si>
  <si>
    <t>Total Savings With an HSA:</t>
  </si>
  <si>
    <t>HST</t>
  </si>
  <si>
    <t>Input Tax Credit</t>
  </si>
  <si>
    <t>Tax Rates Based on Each Band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</si>
  <si>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</si>
  <si>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</si>
  <si>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</si>
  <si>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</si>
  <si>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</si>
  <si>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</si>
  <si>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</si>
  <si>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</si>
  <si>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</si>
  <si>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Total Tax Based on Province</t>
  </si>
  <si>
    <t>Largest Marginal Tax Rate</t>
  </si>
  <si>
    <t>Not Sure it is Used</t>
  </si>
  <si>
    <t>Rates for an HSA</t>
  </si>
  <si>
    <t>Based on Entry:</t>
  </si>
  <si>
    <t>Tax Bands By Province (Looking at Provincial and Federal bands)</t>
  </si>
  <si>
    <t>Lower Threshold</t>
  </si>
  <si>
    <t>Higher Threshold</t>
  </si>
  <si>
    <t>Combined Rate</t>
  </si>
  <si>
    <t>Needs to be updated</t>
  </si>
  <si>
    <t>Not sure what this is used for</t>
  </si>
  <si>
    <t>Highest Marginal Tax Rate</t>
  </si>
  <si>
    <t>Total Contr + Account Fee</t>
  </si>
  <si>
    <t>Excise Tax on Admin Fee</t>
  </si>
  <si>
    <t>PST &amp; Prem Tax</t>
  </si>
  <si>
    <t>Total to Be Paid</t>
  </si>
  <si>
    <t>Amount Eligible for MTC</t>
  </si>
  <si>
    <t>MTC Tax Rate</t>
  </si>
  <si>
    <t>Amnt Eligible X MTC Rate</t>
  </si>
  <si>
    <t>Amnt of Medical Needs in Excess of MTC</t>
  </si>
  <si>
    <t>Difference B/n Expenses and MTC</t>
  </si>
  <si>
    <t>Amnt of Additional Income Required to Pay Expenses</t>
  </si>
  <si>
    <t>Do Not  Edit</t>
  </si>
  <si>
    <t>Date of Update</t>
  </si>
  <si>
    <t>Band 10</t>
  </si>
  <si>
    <t>Band 11</t>
  </si>
  <si>
    <t>Medical Tax Credit Rate</t>
  </si>
  <si>
    <t>British Columbia</t>
  </si>
  <si>
    <t>Added this column</t>
  </si>
  <si>
    <t xml:space="preserve">Marginal Tax Bracket   </t>
  </si>
  <si>
    <r>
      <rPr>
        <sz val="16"/>
        <color rgb="FFC00000"/>
        <rFont val="Arial Rounded MT Bold"/>
        <family val="2"/>
      </rPr>
      <t>1.</t>
    </r>
    <r>
      <rPr>
        <sz val="16"/>
        <color theme="1"/>
        <rFont val="Arial Rounded MT Bold"/>
        <family val="2"/>
      </rPr>
      <t xml:space="preserve"> </t>
    </r>
    <r>
      <rPr>
        <sz val="16"/>
        <color theme="1" tint="0.249977111117893"/>
        <rFont val="Arial Rounded MT Bold"/>
        <family val="2"/>
      </rPr>
      <t>Enter your</t>
    </r>
    <r>
      <rPr>
        <sz val="16"/>
        <color theme="1"/>
        <rFont val="Arial Rounded MT Bold"/>
        <family val="2"/>
      </rPr>
      <t xml:space="preserve"> </t>
    </r>
    <r>
      <rPr>
        <b/>
        <sz val="16"/>
        <color theme="1"/>
        <rFont val="Arial Rounded MT Bold"/>
        <family val="2"/>
      </rPr>
      <t>Net Income</t>
    </r>
  </si>
  <si>
    <r>
      <rPr>
        <sz val="16"/>
        <color rgb="FFC00000"/>
        <rFont val="Arial Rounded MT Bold"/>
        <family val="2"/>
      </rPr>
      <t>2.</t>
    </r>
    <r>
      <rPr>
        <sz val="16"/>
        <color theme="1"/>
        <rFont val="Arial Rounded MT Bold"/>
        <family val="2"/>
      </rPr>
      <t xml:space="preserve"> </t>
    </r>
    <r>
      <rPr>
        <sz val="16"/>
        <color theme="1" tint="0.34998626667073579"/>
        <rFont val="Arial Rounded MT Bold"/>
        <family val="2"/>
      </rPr>
      <t>Enter your</t>
    </r>
    <r>
      <rPr>
        <sz val="16"/>
        <color theme="1"/>
        <rFont val="Arial Rounded MT Bold"/>
        <family val="2"/>
      </rPr>
      <t xml:space="preserve"> </t>
    </r>
    <r>
      <rPr>
        <b/>
        <sz val="16"/>
        <color theme="1"/>
        <rFont val="Arial Rounded MT Bold"/>
        <family val="2"/>
      </rPr>
      <t>Health Care Costs</t>
    </r>
  </si>
  <si>
    <r>
      <rPr>
        <sz val="16"/>
        <color rgb="FFC00000"/>
        <rFont val="Arial Rounded MT Bold"/>
        <family val="2"/>
      </rPr>
      <t>3.</t>
    </r>
    <r>
      <rPr>
        <sz val="16"/>
        <color theme="1"/>
        <rFont val="Arial Rounded MT Bold"/>
        <family val="2"/>
      </rPr>
      <t xml:space="preserve"> </t>
    </r>
    <r>
      <rPr>
        <sz val="16"/>
        <color theme="1" tint="0.34998626667073579"/>
        <rFont val="Arial Rounded MT Bold"/>
        <family val="2"/>
      </rPr>
      <t xml:space="preserve">Select your </t>
    </r>
    <r>
      <rPr>
        <b/>
        <sz val="16"/>
        <color theme="1"/>
        <rFont val="Arial Rounded MT Bold"/>
        <family val="2"/>
      </rPr>
      <t>Province of Residence</t>
    </r>
  </si>
  <si>
    <t>Easy as 1, 2, 3</t>
  </si>
  <si>
    <r>
      <rPr>
        <b/>
        <sz val="14"/>
        <color rgb="FFC00000"/>
        <rFont val="Arial"/>
        <family val="2"/>
      </rPr>
      <t>*</t>
    </r>
    <r>
      <rPr>
        <sz val="12"/>
        <color indexed="63"/>
        <rFont val="Arial"/>
        <family val="2"/>
      </rPr>
      <t xml:space="preserve"> Applicable taxes are calculated based on your province and may include GST/HST, Premium Tax and or PST.  Premium tax and PST are charged on the gross income and the administration fee.  GST/HST is charged only on the administration fee.</t>
    </r>
  </si>
  <si>
    <r>
      <rPr>
        <b/>
        <sz val="14"/>
        <color rgb="FFC00000"/>
        <rFont val="Arial"/>
        <family val="2"/>
      </rPr>
      <t>**</t>
    </r>
    <r>
      <rPr>
        <sz val="12"/>
        <color indexed="63"/>
        <rFont val="Arial"/>
        <family val="2"/>
      </rPr>
      <t xml:space="preserve"> The Annual Account Fee is $95 per employee's Health Spending Account.</t>
    </r>
  </si>
  <si>
    <r>
      <t>Annual Account Fee</t>
    </r>
    <r>
      <rPr>
        <sz val="14"/>
        <color rgb="FFC00000"/>
        <rFont val="Arial"/>
        <family val="2"/>
      </rPr>
      <t>**</t>
    </r>
  </si>
  <si>
    <r>
      <t>Applicable Taxes</t>
    </r>
    <r>
      <rPr>
        <sz val="14"/>
        <color rgb="FFC00000"/>
        <rFont val="Arial"/>
        <family val="2"/>
      </rPr>
      <t>*</t>
    </r>
  </si>
  <si>
    <t>Medical Tax Credit (MTC)</t>
  </si>
  <si>
    <t>Is this being used?</t>
  </si>
  <si>
    <t>Band 12</t>
  </si>
  <si>
    <t>Band 13</t>
  </si>
  <si>
    <t>New</t>
  </si>
  <si>
    <t>2016 rates</t>
  </si>
  <si>
    <t>Minimum Tax Threshold</t>
  </si>
  <si>
    <t>Validation (Set income at $350,000 to compare)</t>
  </si>
  <si>
    <t>Yukon</t>
  </si>
  <si>
    <t>Marginal Tax Bracket</t>
  </si>
  <si>
    <t>20 Guelph Street, Georgetown, ON L7G 3Z4</t>
  </si>
  <si>
    <r>
      <rPr>
        <b/>
        <sz val="11"/>
        <color indexed="63"/>
        <rFont val="Arial"/>
        <family val="2"/>
      </rPr>
      <t>David Martel</t>
    </r>
    <r>
      <rPr>
        <sz val="11"/>
        <color indexed="63"/>
        <rFont val="Arial"/>
        <family val="2"/>
      </rPr>
      <t xml:space="preserve"> |  905-873-1877  |  dmartel@ipchh.ca</t>
    </r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</si>
</sst>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7">
    <font>
      <sz val="10"/>
      <name val="Arial"/>
    </font>
    <font>
      <sz val="10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20"/>
      <color indexed="63"/>
      <name val="Arial"/>
      <family val="2"/>
    </font>
    <font>
      <b/>
      <sz val="18"/>
      <color indexed="63"/>
      <name val="Arial"/>
      <family val="2"/>
    </font>
    <font>
      <sz val="18"/>
      <color indexed="63"/>
      <name val="Arial"/>
      <family val="2"/>
    </font>
    <font>
      <b/>
      <sz val="10"/>
      <color indexed="63"/>
      <name val="Arial Black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63"/>
      <name val="Arial Black"/>
      <family val="2"/>
    </font>
    <font>
      <sz val="18"/>
      <color indexed="63"/>
      <name val="Arial"/>
      <family val="2"/>
    </font>
    <font>
      <b/>
      <sz val="20"/>
      <color indexed="63"/>
      <name val="Arial Black"/>
      <family val="2"/>
    </font>
    <font>
      <sz val="20"/>
      <color indexed="63"/>
      <name val="Arial Black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color indexed="63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36"/>
      <color rgb="FFC00000"/>
      <name val="Arial Rounded MT Bold"/>
      <family val="2"/>
    </font>
    <font>
      <sz val="10"/>
      <color rgb="FFC00000"/>
      <name val="Arial Rounded MT Bold"/>
      <family val="2"/>
    </font>
    <font>
      <sz val="12"/>
      <color rgb="FFC00000"/>
      <name val="Arial Rounded MT Bold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6"/>
      <color theme="1"/>
      <name val="Arial Rounded MT Bold"/>
      <family val="2"/>
    </font>
    <font>
      <sz val="16"/>
      <color rgb="FFC00000"/>
      <name val="Arial Rounded MT Bold"/>
      <family val="2"/>
    </font>
    <font>
      <sz val="16"/>
      <color theme="1" tint="0.249977111117893"/>
      <name val="Arial Rounded MT Bold"/>
      <family val="2"/>
    </font>
    <font>
      <b/>
      <sz val="16"/>
      <color theme="1"/>
      <name val="Arial Rounded MT Bold"/>
      <family val="2"/>
    </font>
    <font>
      <sz val="16"/>
      <color theme="1" tint="0.34998626667073579"/>
      <name val="Arial Rounded MT Bold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2" borderId="4" xfId="0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protection hidden="1"/>
    </xf>
    <xf numFmtId="0" fontId="6" fillId="3" borderId="0" xfId="0" applyFont="1" applyFill="1" applyBorder="1" applyAlignment="1" applyProtection="1">
      <protection hidden="1"/>
    </xf>
    <xf numFmtId="0" fontId="2" fillId="3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10" fillId="3" borderId="4" xfId="0" applyFont="1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10" fillId="3" borderId="5" xfId="0" applyFont="1" applyFill="1" applyBorder="1" applyProtection="1">
      <protection hidden="1"/>
    </xf>
    <xf numFmtId="164" fontId="8" fillId="3" borderId="0" xfId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Protection="1">
      <protection hidden="1"/>
    </xf>
    <xf numFmtId="164" fontId="8" fillId="3" borderId="0" xfId="1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hidden="1"/>
    </xf>
    <xf numFmtId="164" fontId="8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8" fillId="3" borderId="7" xfId="0" applyFont="1" applyFill="1" applyBorder="1" applyAlignment="1" applyProtection="1">
      <alignment horizontal="left" vertical="center"/>
      <protection hidden="1"/>
    </xf>
    <xf numFmtId="10" fontId="8" fillId="3" borderId="0" xfId="0" applyNumberFormat="1" applyFont="1" applyFill="1" applyBorder="1" applyAlignment="1" applyProtection="1">
      <alignment horizontal="left" vertical="center"/>
      <protection hidden="1"/>
    </xf>
    <xf numFmtId="10" fontId="8" fillId="3" borderId="0" xfId="1" applyNumberFormat="1" applyFont="1" applyFill="1" applyBorder="1" applyAlignment="1" applyProtection="1">
      <alignment horizontal="left" vertical="center" wrapText="1"/>
      <protection hidden="1"/>
    </xf>
    <xf numFmtId="164" fontId="9" fillId="3" borderId="0" xfId="0" applyNumberFormat="1" applyFont="1" applyFill="1" applyBorder="1" applyProtection="1"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0" fillId="3" borderId="7" xfId="0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164" fontId="8" fillId="0" borderId="8" xfId="1" applyFont="1" applyBorder="1" applyProtection="1"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2" fillId="0" borderId="8" xfId="0" applyFont="1" applyBorder="1" applyProtection="1">
      <protection hidden="1"/>
    </xf>
    <xf numFmtId="0" fontId="8" fillId="3" borderId="7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 vertical="top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3" borderId="1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11" fillId="3" borderId="0" xfId="0" applyFont="1" applyFill="1" applyBorder="1" applyAlignment="1" applyProtection="1">
      <alignment horizontal="left" vertical="top"/>
      <protection hidden="1"/>
    </xf>
    <xf numFmtId="164" fontId="18" fillId="0" borderId="0" xfId="1" applyFont="1" applyProtection="1"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0" fontId="18" fillId="0" borderId="0" xfId="2" applyNumberFormat="1" applyFont="1" applyAlignment="1" applyProtection="1">
      <alignment horizontal="center"/>
      <protection hidden="1"/>
    </xf>
    <xf numFmtId="10" fontId="18" fillId="0" borderId="0" xfId="2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10" fontId="18" fillId="0" borderId="0" xfId="2" applyNumberFormat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164" fontId="18" fillId="0" borderId="0" xfId="1" applyFont="1" applyFill="1" applyProtection="1">
      <protection hidden="1"/>
    </xf>
    <xf numFmtId="0" fontId="18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164" fontId="18" fillId="0" borderId="12" xfId="1" applyFont="1" applyFill="1" applyBorder="1" applyProtection="1">
      <protection hidden="1"/>
    </xf>
    <xf numFmtId="164" fontId="18" fillId="0" borderId="11" xfId="1" applyFont="1" applyFill="1" applyBorder="1" applyProtection="1">
      <protection hidden="1"/>
    </xf>
    <xf numFmtId="164" fontId="18" fillId="0" borderId="14" xfId="1" applyFont="1" applyFill="1" applyBorder="1" applyProtection="1">
      <protection hidden="1"/>
    </xf>
    <xf numFmtId="164" fontId="18" fillId="0" borderId="15" xfId="1" applyFont="1" applyFill="1" applyBorder="1" applyProtection="1">
      <protection hidden="1"/>
    </xf>
    <xf numFmtId="0" fontId="24" fillId="4" borderId="11" xfId="0" applyFont="1" applyFill="1" applyBorder="1" applyAlignment="1" applyProtection="1">
      <alignment horizontal="right"/>
      <protection hidden="1"/>
    </xf>
    <xf numFmtId="0" fontId="24" fillId="4" borderId="12" xfId="0" applyFont="1" applyFill="1" applyBorder="1" applyAlignment="1" applyProtection="1">
      <alignment horizontal="right"/>
      <protection hidden="1"/>
    </xf>
    <xf numFmtId="0" fontId="24" fillId="4" borderId="16" xfId="0" applyFont="1" applyFill="1" applyBorder="1" applyAlignment="1" applyProtection="1">
      <alignment horizontal="right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164" fontId="18" fillId="0" borderId="16" xfId="0" applyNumberFormat="1" applyFont="1" applyFill="1" applyBorder="1" applyProtection="1"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164" fontId="18" fillId="0" borderId="17" xfId="1" applyFont="1" applyFill="1" applyBorder="1" applyProtection="1">
      <protection hidden="1"/>
    </xf>
    <xf numFmtId="164" fontId="18" fillId="0" borderId="18" xfId="0" applyNumberFormat="1" applyFont="1" applyBorder="1" applyProtection="1">
      <protection hidden="1"/>
    </xf>
    <xf numFmtId="0" fontId="24" fillId="4" borderId="19" xfId="0" applyFont="1" applyFill="1" applyBorder="1" applyProtection="1">
      <protection hidden="1"/>
    </xf>
    <xf numFmtId="0" fontId="24" fillId="4" borderId="17" xfId="0" applyFont="1" applyFill="1" applyBorder="1" applyAlignment="1" applyProtection="1">
      <alignment wrapText="1"/>
      <protection hidden="1"/>
    </xf>
    <xf numFmtId="0" fontId="24" fillId="4" borderId="11" xfId="0" applyFont="1" applyFill="1" applyBorder="1" applyProtection="1">
      <protection hidden="1"/>
    </xf>
    <xf numFmtId="0" fontId="24" fillId="4" borderId="12" xfId="0" applyFont="1" applyFill="1" applyBorder="1" applyProtection="1">
      <protection hidden="1"/>
    </xf>
    <xf numFmtId="0" fontId="24" fillId="4" borderId="13" xfId="0" applyFont="1" applyFill="1" applyBorder="1" applyProtection="1">
      <protection hidden="1"/>
    </xf>
    <xf numFmtId="0" fontId="24" fillId="4" borderId="13" xfId="0" applyFont="1" applyFill="1" applyBorder="1" applyAlignment="1" applyProtection="1">
      <alignment wrapText="1"/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18" fillId="0" borderId="11" xfId="0" applyFont="1" applyBorder="1" applyAlignment="1" applyProtection="1">
      <alignment horizontal="left"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10" fontId="18" fillId="0" borderId="13" xfId="2" applyNumberFormat="1" applyFont="1" applyBorder="1" applyAlignment="1" applyProtection="1">
      <alignment horizontal="center"/>
      <protection hidden="1"/>
    </xf>
    <xf numFmtId="9" fontId="18" fillId="0" borderId="12" xfId="2" applyFont="1" applyFill="1" applyBorder="1" applyAlignment="1" applyProtection="1">
      <alignment horizontal="center"/>
      <protection hidden="1"/>
    </xf>
    <xf numFmtId="10" fontId="18" fillId="0" borderId="13" xfId="2" applyNumberFormat="1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10" fontId="18" fillId="0" borderId="15" xfId="2" applyNumberFormat="1" applyFont="1" applyFill="1" applyBorder="1" applyAlignment="1" applyProtection="1">
      <alignment horizont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3" fillId="3" borderId="17" xfId="0" applyFont="1" applyFill="1" applyBorder="1" applyProtection="1">
      <protection hidden="1"/>
    </xf>
    <xf numFmtId="164" fontId="18" fillId="0" borderId="18" xfId="1" applyFont="1" applyBorder="1" applyAlignment="1" applyProtection="1">
      <alignment horizontal="center"/>
      <protection hidden="1"/>
    </xf>
    <xf numFmtId="0" fontId="24" fillId="4" borderId="17" xfId="0" applyFont="1" applyFill="1" applyBorder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18" fillId="0" borderId="20" xfId="0" applyFont="1" applyBorder="1" applyAlignment="1" applyProtection="1">
      <alignment horizontal="left"/>
      <protection hidden="1"/>
    </xf>
    <xf numFmtId="164" fontId="18" fillId="0" borderId="21" xfId="0" applyNumberFormat="1" applyFont="1" applyBorder="1" applyAlignment="1" applyProtection="1">
      <alignment horizontal="center"/>
      <protection hidden="1"/>
    </xf>
    <xf numFmtId="0" fontId="18" fillId="3" borderId="11" xfId="0" applyFont="1" applyFill="1" applyBorder="1" applyProtection="1">
      <protection hidden="1"/>
    </xf>
    <xf numFmtId="0" fontId="3" fillId="3" borderId="14" xfId="0" applyFont="1" applyFill="1" applyBorder="1" applyProtection="1">
      <protection hidden="1"/>
    </xf>
    <xf numFmtId="0" fontId="3" fillId="3" borderId="22" xfId="0" applyFont="1" applyFill="1" applyBorder="1" applyProtection="1">
      <protection hidden="1"/>
    </xf>
    <xf numFmtId="0" fontId="19" fillId="0" borderId="13" xfId="2" applyNumberFormat="1" applyFont="1" applyBorder="1" applyAlignment="1" applyProtection="1">
      <alignment horizontal="center" vertical="center" wrapText="1"/>
      <protection hidden="1"/>
    </xf>
    <xf numFmtId="164" fontId="18" fillId="0" borderId="11" xfId="1" applyFont="1" applyFill="1" applyBorder="1" applyAlignment="1" applyProtection="1">
      <alignment horizontal="center"/>
      <protection hidden="1"/>
    </xf>
    <xf numFmtId="0" fontId="18" fillId="0" borderId="14" xfId="0" applyFont="1" applyBorder="1" applyProtection="1">
      <protection hidden="1"/>
    </xf>
    <xf numFmtId="0" fontId="18" fillId="0" borderId="15" xfId="0" applyFont="1" applyBorder="1" applyProtection="1">
      <protection hidden="1"/>
    </xf>
    <xf numFmtId="10" fontId="18" fillId="0" borderId="22" xfId="2" applyNumberFormat="1" applyFont="1" applyBorder="1" applyAlignment="1" applyProtection="1">
      <alignment horizontal="center"/>
      <protection hidden="1"/>
    </xf>
    <xf numFmtId="0" fontId="24" fillId="4" borderId="11" xfId="0" applyFont="1" applyFill="1" applyBorder="1" applyAlignment="1" applyProtection="1">
      <alignment wrapText="1"/>
      <protection hidden="1"/>
    </xf>
    <xf numFmtId="0" fontId="24" fillId="4" borderId="12" xfId="0" applyFont="1" applyFill="1" applyBorder="1" applyAlignment="1" applyProtection="1">
      <alignment wrapText="1"/>
      <protection hidden="1"/>
    </xf>
    <xf numFmtId="0" fontId="3" fillId="5" borderId="13" xfId="0" applyFont="1" applyFill="1" applyBorder="1" applyProtection="1">
      <protection hidden="1"/>
    </xf>
    <xf numFmtId="0" fontId="18" fillId="5" borderId="13" xfId="0" applyFont="1" applyFill="1" applyBorder="1" applyAlignment="1" applyProtection="1">
      <alignment horizontal="center" vertical="center" wrapText="1"/>
      <protection hidden="1"/>
    </xf>
    <xf numFmtId="10" fontId="18" fillId="5" borderId="13" xfId="2" applyNumberFormat="1" applyFont="1" applyFill="1" applyBorder="1" applyAlignment="1" applyProtection="1">
      <alignment horizontal="center"/>
      <protection hidden="1"/>
    </xf>
    <xf numFmtId="0" fontId="18" fillId="5" borderId="22" xfId="0" applyFont="1" applyFill="1" applyBorder="1" applyAlignment="1" applyProtection="1">
      <alignment horizontal="center"/>
      <protection hidden="1"/>
    </xf>
    <xf numFmtId="0" fontId="11" fillId="5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24" fillId="4" borderId="23" xfId="0" applyFont="1" applyFill="1" applyBorder="1" applyProtection="1">
      <protection hidden="1"/>
    </xf>
    <xf numFmtId="0" fontId="24" fillId="4" borderId="24" xfId="0" applyFont="1" applyFill="1" applyBorder="1" applyAlignment="1" applyProtection="1">
      <alignment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10" fontId="18" fillId="0" borderId="24" xfId="2" applyNumberFormat="1" applyFont="1" applyFill="1" applyBorder="1" applyProtection="1">
      <protection hidden="1"/>
    </xf>
    <xf numFmtId="10" fontId="18" fillId="0" borderId="25" xfId="2" applyNumberFormat="1" applyFont="1" applyFill="1" applyBorder="1" applyProtection="1">
      <protection hidden="1"/>
    </xf>
    <xf numFmtId="0" fontId="24" fillId="4" borderId="20" xfId="0" applyFont="1" applyFill="1" applyBorder="1" applyProtection="1">
      <protection hidden="1"/>
    </xf>
    <xf numFmtId="0" fontId="24" fillId="4" borderId="26" xfId="0" applyFont="1" applyFill="1" applyBorder="1" applyProtection="1">
      <protection hidden="1"/>
    </xf>
    <xf numFmtId="0" fontId="24" fillId="4" borderId="21" xfId="0" applyFont="1" applyFill="1" applyBorder="1" applyProtection="1"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10" fontId="18" fillId="0" borderId="11" xfId="2" applyNumberFormat="1" applyFont="1" applyFill="1" applyBorder="1" applyProtection="1">
      <protection hidden="1"/>
    </xf>
    <xf numFmtId="164" fontId="18" fillId="0" borderId="12" xfId="1" applyFont="1" applyFill="1" applyBorder="1" applyAlignment="1" applyProtection="1">
      <alignment horizontal="center"/>
      <protection hidden="1"/>
    </xf>
    <xf numFmtId="10" fontId="18" fillId="0" borderId="12" xfId="2" applyNumberFormat="1" applyFont="1" applyBorder="1" applyAlignment="1" applyProtection="1">
      <alignment horizontal="center"/>
      <protection hidden="1"/>
    </xf>
    <xf numFmtId="10" fontId="18" fillId="0" borderId="12" xfId="2" applyNumberFormat="1" applyFont="1" applyFill="1" applyBorder="1" applyProtection="1">
      <protection hidden="1"/>
    </xf>
    <xf numFmtId="164" fontId="18" fillId="0" borderId="13" xfId="1" applyFont="1" applyFill="1" applyBorder="1" applyProtection="1">
      <protection hidden="1"/>
    </xf>
    <xf numFmtId="10" fontId="18" fillId="0" borderId="14" xfId="2" applyNumberFormat="1" applyFont="1" applyBorder="1" applyProtection="1">
      <protection hidden="1"/>
    </xf>
    <xf numFmtId="10" fontId="18" fillId="0" borderId="15" xfId="2" applyNumberFormat="1" applyFont="1" applyBorder="1" applyProtection="1">
      <protection hidden="1"/>
    </xf>
    <xf numFmtId="164" fontId="18" fillId="0" borderId="15" xfId="1" applyFont="1" applyBorder="1" applyProtection="1">
      <protection hidden="1"/>
    </xf>
    <xf numFmtId="164" fontId="18" fillId="0" borderId="22" xfId="1" applyFont="1" applyBorder="1" applyProtection="1">
      <protection hidden="1"/>
    </xf>
    <xf numFmtId="0" fontId="24" fillId="4" borderId="27" xfId="0" applyFont="1" applyFill="1" applyBorder="1" applyAlignment="1" applyProtection="1">
      <alignment horizontal="center"/>
      <protection hidden="1"/>
    </xf>
    <xf numFmtId="0" fontId="24" fillId="4" borderId="28" xfId="0" applyFont="1" applyFill="1" applyBorder="1" applyProtection="1">
      <protection hidden="1"/>
    </xf>
    <xf numFmtId="0" fontId="24" fillId="4" borderId="28" xfId="0" applyFont="1" applyFill="1" applyBorder="1" applyAlignment="1" applyProtection="1">
      <alignment wrapText="1"/>
      <protection hidden="1"/>
    </xf>
    <xf numFmtId="0" fontId="3" fillId="5" borderId="28" xfId="0" applyFont="1" applyFill="1" applyBorder="1" applyProtection="1">
      <protection hidden="1"/>
    </xf>
    <xf numFmtId="0" fontId="18" fillId="5" borderId="28" xfId="0" applyFont="1" applyFill="1" applyBorder="1" applyAlignment="1" applyProtection="1">
      <alignment horizontal="center" vertical="center" wrapText="1"/>
      <protection hidden="1"/>
    </xf>
    <xf numFmtId="10" fontId="18" fillId="5" borderId="28" xfId="2" applyNumberFormat="1" applyFont="1" applyFill="1" applyBorder="1" applyAlignment="1" applyProtection="1">
      <alignment horizontal="center"/>
      <protection hidden="1"/>
    </xf>
    <xf numFmtId="0" fontId="18" fillId="5" borderId="29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wrapText="1"/>
      <protection hidden="1"/>
    </xf>
    <xf numFmtId="164" fontId="18" fillId="0" borderId="0" xfId="0" applyNumberFormat="1" applyFont="1" applyProtection="1">
      <protection hidden="1"/>
    </xf>
    <xf numFmtId="164" fontId="3" fillId="3" borderId="0" xfId="0" applyNumberFormat="1" applyFont="1" applyFill="1" applyProtection="1">
      <protection hidden="1"/>
    </xf>
    <xf numFmtId="164" fontId="11" fillId="3" borderId="0" xfId="0" applyNumberFormat="1" applyFont="1" applyFill="1" applyProtection="1">
      <protection hidden="1"/>
    </xf>
    <xf numFmtId="10" fontId="18" fillId="0" borderId="0" xfId="0" applyNumberFormat="1" applyFont="1" applyProtection="1">
      <protection hidden="1"/>
    </xf>
    <xf numFmtId="10" fontId="11" fillId="3" borderId="0" xfId="0" applyNumberFormat="1" applyFont="1" applyFill="1" applyProtection="1">
      <protection hidden="1"/>
    </xf>
    <xf numFmtId="10" fontId="3" fillId="3" borderId="0" xfId="0" applyNumberFormat="1" applyFont="1" applyFill="1" applyProtection="1">
      <protection hidden="1"/>
    </xf>
    <xf numFmtId="0" fontId="11" fillId="3" borderId="0" xfId="0" applyFont="1" applyFill="1" applyBorder="1" applyAlignment="1" applyProtection="1">
      <alignment horizontal="left" vertical="top"/>
      <protection hidden="1"/>
    </xf>
    <xf numFmtId="0" fontId="25" fillId="3" borderId="0" xfId="0" applyFont="1" applyFill="1" applyProtection="1">
      <protection hidden="1"/>
    </xf>
    <xf numFmtId="0" fontId="25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8" fillId="2" borderId="4" xfId="0" applyFont="1" applyFill="1" applyBorder="1" applyProtection="1">
      <protection hidden="1"/>
    </xf>
    <xf numFmtId="0" fontId="28" fillId="2" borderId="5" xfId="0" applyFont="1" applyFill="1" applyBorder="1" applyProtection="1">
      <protection hidden="1"/>
    </xf>
    <xf numFmtId="0" fontId="28" fillId="3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horizontal="left" vertical="center" indent="1"/>
      <protection hidden="1"/>
    </xf>
    <xf numFmtId="0" fontId="2" fillId="3" borderId="0" xfId="0" applyFont="1" applyFill="1" applyBorder="1" applyAlignment="1" applyProtection="1">
      <alignment horizontal="left" vertical="center" indent="1"/>
      <protection hidden="1"/>
    </xf>
    <xf numFmtId="0" fontId="8" fillId="3" borderId="0" xfId="0" applyFont="1" applyFill="1" applyBorder="1" applyAlignment="1" applyProtection="1">
      <alignment horizontal="left" vertical="center" inden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3" borderId="40" xfId="0" applyFont="1" applyFill="1" applyBorder="1" applyProtection="1">
      <protection hidden="1"/>
    </xf>
    <xf numFmtId="0" fontId="2" fillId="3" borderId="41" xfId="0" applyFont="1" applyFill="1" applyBorder="1" applyProtection="1">
      <protection hidden="1"/>
    </xf>
    <xf numFmtId="0" fontId="2" fillId="3" borderId="42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3" borderId="43" xfId="0" applyFont="1" applyFill="1" applyBorder="1" applyProtection="1">
      <protection hidden="1"/>
    </xf>
    <xf numFmtId="0" fontId="2" fillId="3" borderId="43" xfId="0" applyFont="1" applyFill="1" applyBorder="1" applyAlignment="1" applyProtection="1">
      <alignment vertical="center"/>
      <protection hidden="1"/>
    </xf>
    <xf numFmtId="0" fontId="28" fillId="3" borderId="43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9" fontId="9" fillId="3" borderId="43" xfId="2" applyNumberFormat="1" applyFont="1" applyFill="1" applyBorder="1" applyAlignment="1" applyProtection="1">
      <alignment horizontal="center"/>
      <protection hidden="1"/>
    </xf>
    <xf numFmtId="9" fontId="2" fillId="0" borderId="0" xfId="0" applyNumberFormat="1" applyFont="1" applyBorder="1" applyProtection="1">
      <protection hidden="1"/>
    </xf>
    <xf numFmtId="0" fontId="2" fillId="3" borderId="44" xfId="0" applyFont="1" applyFill="1" applyBorder="1" applyProtection="1">
      <protection hidden="1"/>
    </xf>
    <xf numFmtId="0" fontId="2" fillId="3" borderId="38" xfId="0" applyFont="1" applyFill="1" applyBorder="1" applyProtection="1">
      <protection hidden="1"/>
    </xf>
    <xf numFmtId="0" fontId="2" fillId="3" borderId="45" xfId="0" applyFont="1" applyFill="1" applyBorder="1" applyProtection="1">
      <protection hidden="1"/>
    </xf>
    <xf numFmtId="164" fontId="12" fillId="8" borderId="0" xfId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Alignment="1" applyProtection="1">
      <alignment horizontal="left"/>
      <protection hidden="1"/>
    </xf>
    <xf numFmtId="0" fontId="8" fillId="3" borderId="0" xfId="0" applyFont="1" applyFill="1" applyProtection="1">
      <protection hidden="1"/>
    </xf>
    <xf numFmtId="0" fontId="9" fillId="7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165" fontId="8" fillId="7" borderId="6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9" fontId="9" fillId="3" borderId="43" xfId="2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0" fontId="8" fillId="7" borderId="6" xfId="2" applyNumberFormat="1" applyFont="1" applyFill="1" applyBorder="1" applyAlignment="1" applyProtection="1">
      <alignment horizontal="center" vertical="center"/>
      <protection hidden="1"/>
    </xf>
    <xf numFmtId="164" fontId="18" fillId="9" borderId="17" xfId="1" applyFont="1" applyFill="1" applyBorder="1" applyAlignment="1" applyProtection="1">
      <alignment horizontal="center"/>
      <protection hidden="1"/>
    </xf>
    <xf numFmtId="164" fontId="18" fillId="10" borderId="13" xfId="1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15" fontId="2" fillId="0" borderId="0" xfId="0" applyNumberFormat="1" applyFont="1" applyFill="1" applyProtection="1">
      <protection hidden="1"/>
    </xf>
    <xf numFmtId="164" fontId="18" fillId="0" borderId="17" xfId="1" applyFont="1" applyFill="1" applyBorder="1" applyAlignment="1" applyProtection="1">
      <alignment horizontal="center"/>
      <protection hidden="1"/>
    </xf>
    <xf numFmtId="10" fontId="18" fillId="0" borderId="12" xfId="2" applyNumberFormat="1" applyFont="1" applyFill="1" applyBorder="1" applyAlignment="1" applyProtection="1">
      <alignment horizontal="center"/>
      <protection hidden="1"/>
    </xf>
    <xf numFmtId="164" fontId="18" fillId="0" borderId="22" xfId="0" applyNumberFormat="1" applyFont="1" applyFill="1" applyBorder="1" applyProtection="1">
      <protection hidden="1"/>
    </xf>
    <xf numFmtId="0" fontId="24" fillId="4" borderId="11" xfId="0" applyFont="1" applyFill="1" applyBorder="1" applyAlignment="1" applyProtection="1">
      <alignment horizontal="right" wrapText="1"/>
      <protection hidden="1"/>
    </xf>
    <xf numFmtId="10" fontId="18" fillId="11" borderId="17" xfId="2" applyNumberFormat="1" applyFont="1" applyFill="1" applyBorder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8" fillId="3" borderId="7" xfId="0" applyFont="1" applyFill="1" applyBorder="1" applyAlignment="1" applyProtection="1">
      <alignment horizontal="left" vertical="center" indent="1"/>
      <protection hidden="1"/>
    </xf>
    <xf numFmtId="0" fontId="28" fillId="3" borderId="0" xfId="0" applyFont="1" applyFill="1" applyBorder="1" applyAlignment="1" applyProtection="1">
      <alignment horizontal="left" vertical="center" indent="1"/>
      <protection hidden="1"/>
    </xf>
    <xf numFmtId="0" fontId="29" fillId="3" borderId="7" xfId="0" applyFont="1" applyFill="1" applyBorder="1" applyAlignment="1" applyProtection="1">
      <alignment horizontal="left" vertical="center" inden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0" fontId="13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wrapText="1"/>
      <protection hidden="1"/>
    </xf>
    <xf numFmtId="0" fontId="13" fillId="7" borderId="4" xfId="0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Border="1" applyAlignment="1" applyProtection="1">
      <alignment horizontal="center" vertical="center" wrapText="1"/>
      <protection hidden="1"/>
    </xf>
    <xf numFmtId="0" fontId="14" fillId="7" borderId="0" xfId="0" applyFont="1" applyFill="1" applyBorder="1" applyAlignment="1" applyProtection="1">
      <alignment wrapText="1"/>
      <protection hidden="1"/>
    </xf>
    <xf numFmtId="0" fontId="13" fillId="7" borderId="9" xfId="0" applyFont="1" applyFill="1" applyBorder="1" applyAlignment="1" applyProtection="1">
      <alignment horizontal="center" vertical="center" wrapText="1"/>
      <protection hidden="1"/>
    </xf>
    <xf numFmtId="0" fontId="13" fillId="7" borderId="8" xfId="0" applyFont="1" applyFill="1" applyBorder="1" applyAlignment="1" applyProtection="1">
      <alignment horizontal="center" vertical="center" wrapText="1"/>
      <protection hidden="1"/>
    </xf>
    <xf numFmtId="0" fontId="14" fillId="7" borderId="8" xfId="0" applyFont="1" applyFill="1" applyBorder="1" applyAlignment="1" applyProtection="1">
      <alignment wrapText="1"/>
      <protection hidden="1"/>
    </xf>
    <xf numFmtId="164" fontId="15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7" borderId="3" xfId="0" applyFont="1" applyFill="1" applyBorder="1" applyAlignment="1" applyProtection="1">
      <alignment horizontal="center" vertical="center" wrapText="1"/>
      <protection hidden="1"/>
    </xf>
    <xf numFmtId="0" fontId="16" fillId="7" borderId="0" xfId="0" applyFont="1" applyFill="1" applyBorder="1" applyAlignment="1" applyProtection="1">
      <alignment horizontal="center" vertical="center" wrapText="1"/>
      <protection hidden="1"/>
    </xf>
    <xf numFmtId="0" fontId="16" fillId="7" borderId="5" xfId="0" applyFont="1" applyFill="1" applyBorder="1" applyAlignment="1" applyProtection="1">
      <alignment horizontal="center" vertical="center" wrapText="1"/>
      <protection hidden="1"/>
    </xf>
    <xf numFmtId="0" fontId="16" fillId="7" borderId="8" xfId="0" applyFont="1" applyFill="1" applyBorder="1" applyAlignment="1" applyProtection="1">
      <alignment wrapText="1"/>
      <protection hidden="1"/>
    </xf>
    <xf numFmtId="0" fontId="16" fillId="7" borderId="10" xfId="0" applyFont="1" applyFill="1" applyBorder="1" applyAlignment="1" applyProtection="1">
      <alignment wrapText="1"/>
      <protection hidden="1"/>
    </xf>
    <xf numFmtId="0" fontId="11" fillId="3" borderId="0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protection hidden="1"/>
    </xf>
    <xf numFmtId="0" fontId="30" fillId="3" borderId="0" xfId="0" applyFont="1" applyFill="1" applyAlignment="1" applyProtection="1">
      <alignment horizontal="left"/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22" fillId="3" borderId="30" xfId="0" applyFont="1" applyFill="1" applyBorder="1" applyAlignment="1" applyProtection="1">
      <alignment horizontal="left"/>
      <protection hidden="1"/>
    </xf>
    <xf numFmtId="0" fontId="22" fillId="3" borderId="31" xfId="0" applyFont="1" applyFill="1" applyBorder="1" applyAlignment="1" applyProtection="1">
      <alignment horizontal="left"/>
      <protection hidden="1"/>
    </xf>
    <xf numFmtId="0" fontId="22" fillId="3" borderId="32" xfId="0" applyFont="1" applyFill="1" applyBorder="1" applyAlignment="1" applyProtection="1">
      <alignment horizontal="left"/>
      <protection hidden="1"/>
    </xf>
    <xf numFmtId="0" fontId="24" fillId="4" borderId="20" xfId="0" applyFont="1" applyFill="1" applyBorder="1" applyAlignment="1" applyProtection="1">
      <alignment horizontal="center"/>
      <protection hidden="1"/>
    </xf>
    <xf numFmtId="0" fontId="24" fillId="4" borderId="26" xfId="0" applyFont="1" applyFill="1" applyBorder="1" applyAlignment="1" applyProtection="1">
      <alignment horizontal="center"/>
      <protection hidden="1"/>
    </xf>
    <xf numFmtId="0" fontId="24" fillId="4" borderId="33" xfId="0" applyFont="1" applyFill="1" applyBorder="1" applyAlignment="1" applyProtection="1">
      <alignment horizontal="center"/>
      <protection hidden="1"/>
    </xf>
    <xf numFmtId="0" fontId="24" fillId="4" borderId="21" xfId="0" applyFont="1" applyFill="1" applyBorder="1" applyAlignment="1" applyProtection="1">
      <alignment horizontal="center"/>
      <protection hidden="1"/>
    </xf>
    <xf numFmtId="0" fontId="24" fillId="4" borderId="34" xfId="0" applyFont="1" applyFill="1" applyBorder="1" applyAlignment="1" applyProtection="1">
      <alignment horizontal="center"/>
      <protection hidden="1"/>
    </xf>
    <xf numFmtId="0" fontId="24" fillId="4" borderId="35" xfId="0" applyFont="1" applyFill="1" applyBorder="1" applyAlignment="1" applyProtection="1">
      <alignment horizontal="center"/>
      <protection hidden="1"/>
    </xf>
    <xf numFmtId="0" fontId="24" fillId="4" borderId="36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center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4" fillId="4" borderId="32" xfId="0" applyFont="1" applyFill="1" applyBorder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 wrapText="1"/>
      <protection hidden="1"/>
    </xf>
    <xf numFmtId="0" fontId="23" fillId="5" borderId="0" xfId="0" applyFont="1" applyFill="1" applyAlignment="1" applyProtection="1">
      <alignment horizontal="center" wrapText="1"/>
      <protection hidden="1"/>
    </xf>
    <xf numFmtId="0" fontId="23" fillId="5" borderId="0" xfId="0" applyFont="1" applyFill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5" fillId="6" borderId="37" xfId="0" applyFont="1" applyFill="1" applyBorder="1" applyAlignment="1" applyProtection="1">
      <alignment horizontal="center" vertical="center" wrapText="1"/>
      <protection hidden="1"/>
    </xf>
    <xf numFmtId="0" fontId="5" fillId="6" borderId="38" xfId="0" applyFont="1" applyFill="1" applyBorder="1" applyAlignment="1" applyProtection="1">
      <alignment horizontal="center" vertical="center" wrapText="1"/>
      <protection hidden="1"/>
    </xf>
    <xf numFmtId="0" fontId="5" fillId="6" borderId="39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10" fontId="19" fillId="5" borderId="0" xfId="2" applyNumberFormat="1" applyFont="1" applyFill="1" applyAlignment="1" applyProtection="1">
      <alignment horizontal="center"/>
      <protection hidden="1"/>
    </xf>
    <xf numFmtId="10" fontId="23" fillId="5" borderId="0" xfId="2" applyNumberFormat="1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1199032</xdr:colOff>
      <xdr:row>8</xdr:row>
      <xdr:rowOff>133726</xdr:rowOff>
    </xdr:from>
    <xdr:to>
      <xdr:col>13</xdr:col>
      <xdr:colOff>240929</xdr:colOff>
      <xdr:row>12</xdr:row>
      <xdr:rowOff>28390</xdr:rowOff>
    </xdr:to>
    <xdr:pic>
      <xdr:nvPicPr>
        <xdr:cNvPr id="1243" name="Picture 6" descr="hsa_im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27061" y="2386108"/>
          <a:ext cx="5933515" cy="757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79375</xdr:colOff>
      <xdr:row>11</xdr:row>
      <xdr:rowOff>32385</xdr:rowOff>
    </xdr:from>
    <xdr:to>
      <xdr:col>14</xdr:col>
      <xdr:colOff>336177</xdr:colOff>
      <xdr:row>12</xdr:row>
      <xdr:rowOff>142413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768975" y="870585"/>
          <a:ext cx="5876925" cy="402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strike="noStrike">
              <a:solidFill>
                <a:srgbClr val="808080"/>
              </a:solidFill>
              <a:latin typeface="Arial"/>
              <a:cs typeface="Arial"/>
            </a:rPr>
            <a:t>vs. the Medical Tax Credit</a:t>
          </a:r>
        </a:p>
      </xdr:txBody>
    </xdr:sp>
    <xdr:clientData/>
  </xdr:twoCellAnchor>
  <xdr:twoCellAnchor editAs="oneCell">
    <xdr:from>
      <xdr:col>2</xdr:col>
      <xdr:colOff>56029</xdr:colOff>
      <xdr:row>7</xdr:row>
      <xdr:rowOff>67231</xdr:rowOff>
    </xdr:from>
    <xdr:to>
      <xdr:col>5</xdr:col>
      <xdr:colOff>1226432</xdr:colOff>
      <xdr:row>12</xdr:row>
      <xdr:rowOff>179294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176" y="2005849"/>
          <a:ext cx="3837403" cy="128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J545"/>
  <sheetViews>
    <sheetView showGridLines="0" tabSelected="1" zoomScale="85" zoomScaleNormal="85" workbookViewId="0">
      <selection activeCell="M19" sqref="M19"/>
    </sheetView>
  </sheetViews>
  <sheetFormatPr defaultRowHeight="15"/>
  <cols>
    <col min="1" max="1" width="3.5703125" style="5" customWidth="1"/>
    <col min="2" max="2" width="6.42578125" style="4" customWidth="1"/>
    <col min="3" max="3" width="9.140625" style="4"/>
    <col min="4" max="4" width="5.7109375" style="5" customWidth="1"/>
    <col min="5" max="5" width="25.28515625" style="5" customWidth="1"/>
    <col min="6" max="6" width="19.5703125" style="5" customWidth="1"/>
    <col min="7" max="7" width="21" style="5" customWidth="1"/>
    <col min="8" max="8" width="7" style="5" customWidth="1"/>
    <col min="9" max="9" width="14" style="5" customWidth="1"/>
    <col min="10" max="10" width="5.7109375" style="5" customWidth="1"/>
    <col min="11" max="11" width="22.7109375" style="5" customWidth="1"/>
    <col min="12" max="12" width="10.28515625" style="5" customWidth="1"/>
    <col min="13" max="13" width="22.7109375" style="5" customWidth="1"/>
    <col min="14" max="14" width="8.7109375" style="5" customWidth="1"/>
    <col min="15" max="15" width="9.140625" style="4"/>
    <col min="16" max="16" width="6.42578125" style="4" customWidth="1"/>
    <col min="17" max="17" width="14.42578125" style="4" hidden="1" customWidth="1"/>
    <col min="18" max="18" width="9.140625" style="5" hidden="1" customWidth="1"/>
    <col min="19" max="19" width="23" style="6" hidden="1" customWidth="1"/>
    <col min="20" max="20" width="13.5703125" style="6" hidden="1" customWidth="1"/>
    <col min="21" max="21" width="8.85546875" style="6" hidden="1" customWidth="1"/>
    <col min="22" max="22" width="9" style="6" hidden="1" customWidth="1"/>
    <col min="23" max="23" width="12.42578125" style="6" hidden="1" customWidth="1"/>
    <col min="24" max="25" width="10.140625" style="6" hidden="1" customWidth="1"/>
    <col min="26" max="26" width="18" style="6" hidden="1" customWidth="1"/>
    <col min="27" max="27" width="15.7109375" style="6" hidden="1" customWidth="1"/>
    <col min="28" max="28" width="16.42578125" style="6" hidden="1" customWidth="1"/>
    <col min="29" max="29" width="15.7109375" style="6" hidden="1" customWidth="1"/>
    <col min="30" max="30" width="16.42578125" style="6" hidden="1" customWidth="1"/>
    <col min="31" max="31" width="15.7109375" style="6" hidden="1" customWidth="1"/>
    <col min="32" max="32" width="16.42578125" style="6" hidden="1" customWidth="1"/>
    <col min="33" max="33" width="15.7109375" style="6" hidden="1" customWidth="1"/>
    <col min="34" max="34" width="16.42578125" style="6" hidden="1" customWidth="1"/>
    <col min="35" max="35" width="15.7109375" style="6" hidden="1" customWidth="1"/>
    <col min="36" max="36" width="16.42578125" style="6" hidden="1" customWidth="1"/>
    <col min="37" max="37" width="22.28515625" style="6" hidden="1" customWidth="1"/>
    <col min="38" max="39" width="16.42578125" style="6" hidden="1" customWidth="1"/>
    <col min="40" max="40" width="23" style="6" hidden="1" customWidth="1"/>
    <col min="41" max="41" width="15.7109375" style="6" hidden="1" customWidth="1"/>
    <col min="42" max="42" width="16.42578125" style="6" hidden="1" customWidth="1"/>
    <col min="43" max="43" width="23.5703125" style="6" hidden="1" customWidth="1"/>
    <col min="44" max="44" width="15.7109375" style="6" hidden="1" customWidth="1"/>
    <col min="45" max="45" width="23.5703125" style="6" hidden="1" customWidth="1"/>
    <col min="46" max="46" width="22.140625" style="6" hidden="1" customWidth="1"/>
    <col min="47" max="47" width="15.7109375" style="6" hidden="1" customWidth="1"/>
    <col min="48" max="48" width="16.42578125" style="6" hidden="1" customWidth="1"/>
    <col min="49" max="49" width="23.5703125" style="6" hidden="1" customWidth="1"/>
    <col min="50" max="50" width="15.7109375" style="6" hidden="1" customWidth="1"/>
    <col min="51" max="52" width="22.85546875" style="6" hidden="1" customWidth="1"/>
    <col min="53" max="53" width="15.7109375" style="6" hidden="1" customWidth="1"/>
    <col min="54" max="55" width="22.85546875" style="6" hidden="1" customWidth="1"/>
    <col min="56" max="56" width="15.7109375" style="6" hidden="1" customWidth="1"/>
    <col min="57" max="58" width="22.85546875" style="6" hidden="1" customWidth="1"/>
    <col min="59" max="59" width="15.7109375" style="6" hidden="1" customWidth="1"/>
    <col min="60" max="61" width="22.85546875" style="6" hidden="1" customWidth="1"/>
    <col min="62" max="62" width="15.7109375" style="6" hidden="1" customWidth="1"/>
    <col min="63" max="64" width="22.85546875" style="6" hidden="1" customWidth="1"/>
    <col min="65" max="69" width="15.7109375" style="6" hidden="1" customWidth="1"/>
    <col min="70" max="71" width="16.42578125" style="6" hidden="1" customWidth="1"/>
    <col min="72" max="72" width="15.7109375" style="6" hidden="1" customWidth="1"/>
    <col min="73" max="73" width="16.42578125" style="6" hidden="1" customWidth="1"/>
    <col min="74" max="74" width="17.85546875" style="6" hidden="1" customWidth="1"/>
    <col min="75" max="75" width="18.140625" style="6" hidden="1" customWidth="1"/>
    <col min="76" max="76" width="18" style="6" hidden="1" customWidth="1"/>
    <col min="77" max="77" width="17.28515625" style="6" hidden="1" customWidth="1"/>
    <col min="78" max="78" width="16.140625" style="6" hidden="1" customWidth="1"/>
    <col min="79" max="79" width="17.85546875" style="6" hidden="1" customWidth="1"/>
    <col min="80" max="80" width="19.85546875" style="6" hidden="1" customWidth="1"/>
    <col min="81" max="81" width="18" style="6" hidden="1" customWidth="1"/>
    <col min="82" max="97" width="15.7109375" style="6" hidden="1" customWidth="1"/>
    <col min="98" max="100" width="9.140625" style="5" customWidth="1"/>
    <col min="101" max="101" width="9.140625" style="5" hidden="1" customWidth="1"/>
    <col min="102" max="102" width="31.28515625" style="5" hidden="1" customWidth="1"/>
    <col min="103" max="103" width="20" style="5" hidden="1" customWidth="1"/>
    <col min="104" max="104" width="22.28515625" style="5" hidden="1" customWidth="1"/>
    <col min="105" max="105" width="15.140625" style="5" hidden="1" customWidth="1"/>
    <col min="106" max="106" width="16.42578125" style="5" hidden="1" customWidth="1"/>
    <col min="107" max="107" width="22.28515625" style="5" hidden="1" customWidth="1"/>
    <col min="108" max="108" width="16.28515625" style="5" hidden="1" customWidth="1"/>
    <col min="109" max="109" width="17.28515625" style="5" hidden="1" customWidth="1"/>
    <col min="110" max="110" width="19" style="5" hidden="1" customWidth="1"/>
    <col min="111" max="111" width="16.5703125" style="5" hidden="1" customWidth="1"/>
    <col min="112" max="112" width="17.7109375" style="5" hidden="1" customWidth="1"/>
    <col min="113" max="113" width="22.7109375" style="5" hidden="1" customWidth="1"/>
    <col min="114" max="114" width="18.5703125" style="5" hidden="1" customWidth="1"/>
    <col min="115" max="16384" width="9.140625" style="5"/>
  </cols>
  <sheetData>
    <row r="2" spans="2:99" s="166" customFormat="1" ht="44.25">
      <c r="B2" s="165"/>
      <c r="C2" s="244" t="s">
        <v>114</v>
      </c>
      <c r="D2" s="244"/>
      <c r="E2" s="244"/>
      <c r="F2" s="244"/>
      <c r="G2" s="244"/>
      <c r="H2" s="244"/>
      <c r="I2" s="244"/>
      <c r="J2" s="244"/>
      <c r="K2" s="244"/>
      <c r="O2" s="165"/>
      <c r="P2" s="165"/>
      <c r="Q2" s="165"/>
    </row>
    <row r="3" spans="2:99" s="168" customFormat="1" ht="19.5">
      <c r="B3" s="167"/>
      <c r="C3" s="243" t="s">
        <v>111</v>
      </c>
      <c r="D3" s="243"/>
      <c r="E3" s="243"/>
      <c r="F3" s="243"/>
      <c r="G3" s="243"/>
      <c r="H3" s="243"/>
      <c r="I3" s="243"/>
      <c r="J3" s="243"/>
      <c r="K3" s="243"/>
      <c r="O3" s="167"/>
      <c r="P3" s="167"/>
      <c r="Q3" s="167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</row>
    <row r="4" spans="2:99" s="168" customFormat="1" ht="19.5">
      <c r="B4" s="167"/>
      <c r="C4" s="243" t="s">
        <v>112</v>
      </c>
      <c r="D4" s="243"/>
      <c r="E4" s="243"/>
      <c r="F4" s="243"/>
      <c r="G4" s="243"/>
      <c r="H4" s="243"/>
      <c r="I4" s="243"/>
      <c r="J4" s="243"/>
      <c r="K4" s="243"/>
      <c r="O4" s="167"/>
      <c r="P4" s="167"/>
      <c r="Q4" s="167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</row>
    <row r="5" spans="2:99" s="168" customFormat="1" ht="19.5">
      <c r="B5" s="167"/>
      <c r="C5" s="243" t="s">
        <v>113</v>
      </c>
      <c r="D5" s="243"/>
      <c r="E5" s="243"/>
      <c r="F5" s="243"/>
      <c r="G5" s="243"/>
      <c r="H5" s="243"/>
      <c r="I5" s="243"/>
      <c r="J5" s="243"/>
      <c r="K5" s="243"/>
      <c r="O5" s="167"/>
      <c r="P5" s="167"/>
      <c r="Q5" s="167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</row>
    <row r="6" spans="2:99" s="168" customFormat="1" ht="19.5">
      <c r="B6" s="167"/>
      <c r="C6" s="198"/>
      <c r="D6" s="198"/>
      <c r="E6" s="198"/>
      <c r="F6" s="198"/>
      <c r="G6" s="198"/>
      <c r="H6" s="198"/>
      <c r="I6" s="198"/>
      <c r="J6" s="198"/>
      <c r="K6" s="198"/>
      <c r="O6" s="167"/>
      <c r="P6" s="167"/>
      <c r="Q6" s="167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</row>
    <row r="7" spans="2:99" ht="15.75" thickBot="1">
      <c r="C7" s="5"/>
    </row>
    <row r="8" spans="2:99" ht="24.75" customHeight="1" thickBo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99" ht="15" customHeight="1">
      <c r="B9" s="7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P9" s="11"/>
    </row>
    <row r="10" spans="2:99" ht="15" customHeight="1">
      <c r="B10" s="7"/>
      <c r="C10" s="18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8"/>
      <c r="P10" s="11"/>
    </row>
    <row r="11" spans="2:99" ht="15" customHeight="1">
      <c r="B11" s="7"/>
      <c r="C11" s="18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8"/>
      <c r="P11" s="11"/>
    </row>
    <row r="12" spans="2:99" ht="23.25">
      <c r="B12" s="7"/>
      <c r="C12" s="187"/>
      <c r="D12" s="15"/>
      <c r="E12" s="15"/>
      <c r="F12" s="16"/>
      <c r="G12" s="17"/>
      <c r="H12" s="18"/>
      <c r="I12" s="18"/>
      <c r="J12" s="18"/>
      <c r="K12" s="18"/>
      <c r="L12" s="16"/>
      <c r="M12" s="16"/>
      <c r="N12" s="19"/>
      <c r="O12" s="188"/>
      <c r="P12" s="11"/>
    </row>
    <row r="13" spans="2:99" ht="16.5" customHeight="1">
      <c r="B13" s="7"/>
      <c r="C13" s="187"/>
      <c r="D13" s="15"/>
      <c r="E13" s="15"/>
      <c r="F13" s="16"/>
      <c r="G13" s="17"/>
      <c r="H13" s="18"/>
      <c r="I13" s="18"/>
      <c r="J13" s="18"/>
      <c r="K13" s="18"/>
      <c r="L13" s="16"/>
      <c r="M13" s="16"/>
      <c r="N13" s="19"/>
      <c r="O13" s="188"/>
      <c r="P13" s="11"/>
    </row>
    <row r="14" spans="2:99" s="175" customFormat="1" ht="18" customHeight="1">
      <c r="B14" s="179"/>
      <c r="C14" s="222" t="s">
        <v>129</v>
      </c>
      <c r="D14" s="221"/>
      <c r="E14" s="221"/>
      <c r="F14" s="221"/>
      <c r="G14" s="221"/>
      <c r="H14" s="174"/>
      <c r="I14" s="174"/>
      <c r="J14" s="174"/>
      <c r="K14" s="174"/>
      <c r="L14" s="16"/>
      <c r="M14" s="16"/>
      <c r="N14" s="180"/>
      <c r="O14" s="189"/>
      <c r="P14" s="181"/>
      <c r="Q14" s="182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</row>
    <row r="15" spans="2:99" s="173" customFormat="1" ht="18" customHeight="1">
      <c r="B15" s="170"/>
      <c r="C15" s="220" t="s">
        <v>130</v>
      </c>
      <c r="D15" s="221"/>
      <c r="E15" s="221"/>
      <c r="F15" s="221"/>
      <c r="G15" s="221"/>
      <c r="H15" s="176"/>
      <c r="I15" s="176"/>
      <c r="J15" s="176"/>
      <c r="K15" s="176"/>
      <c r="L15" s="176"/>
      <c r="M15" s="176"/>
      <c r="N15" s="176"/>
      <c r="O15" s="190"/>
      <c r="P15" s="171"/>
      <c r="Q15" s="172"/>
    </row>
    <row r="16" spans="2:99" ht="18" customHeight="1">
      <c r="B16" s="7"/>
      <c r="C16" s="220"/>
      <c r="D16" s="221"/>
      <c r="E16" s="221"/>
      <c r="F16" s="221"/>
      <c r="G16" s="221"/>
      <c r="H16" s="177"/>
      <c r="I16" s="177"/>
      <c r="J16" s="177"/>
      <c r="K16" s="191"/>
      <c r="L16" s="178"/>
      <c r="M16" s="191"/>
      <c r="N16" s="177"/>
      <c r="O16" s="188"/>
      <c r="P16" s="11"/>
      <c r="CU16" s="5" t="s">
        <v>0</v>
      </c>
    </row>
    <row r="17" spans="2:97" ht="18" customHeight="1">
      <c r="B17" s="7"/>
      <c r="C17" s="220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192"/>
      <c r="P17" s="11"/>
    </row>
    <row r="18" spans="2:97" ht="16.5" customHeight="1" thickBot="1">
      <c r="B18" s="7"/>
      <c r="C18" s="187"/>
      <c r="D18" s="20"/>
      <c r="E18" s="21"/>
      <c r="F18" s="21"/>
      <c r="G18" s="21"/>
      <c r="H18" s="22"/>
      <c r="I18" s="22"/>
      <c r="J18" s="22"/>
      <c r="K18" s="21"/>
      <c r="L18" s="23"/>
      <c r="M18" s="21"/>
      <c r="N18" s="20"/>
      <c r="O18" s="192"/>
      <c r="P18" s="11"/>
    </row>
    <row r="19" spans="2:97" s="175" customFormat="1" ht="20.100000000000001" customHeight="1" thickBot="1">
      <c r="B19" s="179"/>
      <c r="C19" s="201"/>
      <c r="D19" s="174"/>
      <c r="E19" s="29" t="s">
        <v>1</v>
      </c>
      <c r="F19" s="202"/>
      <c r="G19" s="203">
        <v>150000</v>
      </c>
      <c r="H19" s="204"/>
      <c r="I19" s="204"/>
      <c r="J19" s="204"/>
      <c r="K19" s="29" t="s">
        <v>2</v>
      </c>
      <c r="L19" s="205"/>
      <c r="M19" s="203"/>
      <c r="N19" s="174"/>
      <c r="O19" s="206"/>
      <c r="P19" s="181"/>
      <c r="Q19" s="182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</row>
    <row r="20" spans="2:97" s="175" customFormat="1" ht="15.75" thickBot="1">
      <c r="B20" s="179"/>
      <c r="C20" s="201"/>
      <c r="D20" s="174"/>
      <c r="E20" s="204"/>
      <c r="F20" s="204"/>
      <c r="G20" s="204"/>
      <c r="H20" s="174"/>
      <c r="I20" s="174"/>
      <c r="J20" s="174"/>
      <c r="K20" s="204"/>
      <c r="L20" s="207"/>
      <c r="M20" s="204"/>
      <c r="N20" s="174"/>
      <c r="O20" s="206"/>
      <c r="P20" s="181"/>
      <c r="Q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</row>
    <row r="21" spans="2:97" s="175" customFormat="1" ht="20.100000000000001" customHeight="1" thickBot="1">
      <c r="B21" s="179"/>
      <c r="C21" s="201"/>
      <c r="D21" s="174"/>
      <c r="E21" s="29" t="s">
        <v>110</v>
      </c>
      <c r="F21" s="208"/>
      <c r="G21" s="209">
        <f>CF75</f>
        <v>0.46410000000000001</v>
      </c>
      <c r="H21" s="174"/>
      <c r="I21" s="174"/>
      <c r="J21" s="174"/>
      <c r="K21" s="29" t="s">
        <v>3</v>
      </c>
      <c r="L21" s="207"/>
      <c r="M21" s="200" t="s">
        <v>4</v>
      </c>
      <c r="N21" s="174"/>
      <c r="O21" s="206"/>
      <c r="P21" s="181"/>
      <c r="Q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</row>
    <row r="22" spans="2:97">
      <c r="B22" s="7"/>
      <c r="C22" s="187"/>
      <c r="D22" s="20"/>
      <c r="E22" s="21"/>
      <c r="F22" s="21"/>
      <c r="G22" s="21"/>
      <c r="H22" s="20" t="s">
        <v>0</v>
      </c>
      <c r="I22" s="20"/>
      <c r="J22" s="20"/>
      <c r="K22" s="21"/>
      <c r="L22" s="20"/>
      <c r="M22" s="21"/>
      <c r="N22" s="20"/>
      <c r="O22" s="192"/>
      <c r="P22" s="11"/>
    </row>
    <row r="23" spans="2:97" ht="15.75" thickBot="1">
      <c r="B23" s="7"/>
      <c r="C23" s="18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2"/>
      <c r="P23" s="11"/>
    </row>
    <row r="24" spans="2:97" ht="15" customHeight="1">
      <c r="B24" s="7"/>
      <c r="C24" s="187"/>
      <c r="D24" s="262" t="s">
        <v>119</v>
      </c>
      <c r="E24" s="263"/>
      <c r="F24" s="263"/>
      <c r="G24" s="263"/>
      <c r="H24" s="264"/>
      <c r="I24" s="20"/>
      <c r="J24" s="262" t="s">
        <v>66</v>
      </c>
      <c r="K24" s="263"/>
      <c r="L24" s="263"/>
      <c r="M24" s="263"/>
      <c r="N24" s="264"/>
      <c r="O24" s="188"/>
      <c r="P24" s="11"/>
    </row>
    <row r="25" spans="2:97" ht="12.75" customHeight="1" thickBot="1">
      <c r="B25" s="7"/>
      <c r="C25" s="187"/>
      <c r="D25" s="265"/>
      <c r="E25" s="266"/>
      <c r="F25" s="266"/>
      <c r="G25" s="266"/>
      <c r="H25" s="267"/>
      <c r="I25" s="20"/>
      <c r="J25" s="265"/>
      <c r="K25" s="266"/>
      <c r="L25" s="266"/>
      <c r="M25" s="266"/>
      <c r="N25" s="267"/>
      <c r="O25" s="188"/>
      <c r="P25" s="11"/>
    </row>
    <row r="26" spans="2:97" ht="12.75" customHeight="1">
      <c r="B26" s="7"/>
      <c r="C26" s="187"/>
      <c r="D26" s="24"/>
      <c r="E26" s="25"/>
      <c r="F26" s="25"/>
      <c r="G26" s="25"/>
      <c r="H26" s="26"/>
      <c r="I26" s="20"/>
      <c r="J26" s="8"/>
      <c r="K26" s="9"/>
      <c r="L26" s="9"/>
      <c r="M26" s="9"/>
      <c r="N26" s="10"/>
      <c r="O26" s="188"/>
      <c r="P26" s="11"/>
    </row>
    <row r="27" spans="2:97" ht="15.75" customHeight="1">
      <c r="B27" s="7"/>
      <c r="C27" s="187"/>
      <c r="D27" s="223" t="s">
        <v>5</v>
      </c>
      <c r="E27" s="224"/>
      <c r="F27" s="224"/>
      <c r="G27" s="27">
        <f>Z75</f>
        <v>2237</v>
      </c>
      <c r="H27" s="26"/>
      <c r="I27" s="20"/>
      <c r="J27" s="28"/>
      <c r="K27" s="29" t="s">
        <v>6</v>
      </c>
      <c r="L27" s="30"/>
      <c r="M27" s="31">
        <f>M19</f>
        <v>0</v>
      </c>
      <c r="N27" s="14"/>
      <c r="O27" s="188"/>
      <c r="P27" s="11" t="s">
        <v>0</v>
      </c>
    </row>
    <row r="28" spans="2:97" ht="15.75" customHeight="1">
      <c r="B28" s="7"/>
      <c r="C28" s="187"/>
      <c r="D28" s="32"/>
      <c r="E28" s="21" t="s">
        <v>0</v>
      </c>
      <c r="F28" s="21"/>
      <c r="G28" s="33"/>
      <c r="H28" s="26"/>
      <c r="I28" s="20"/>
      <c r="J28" s="28"/>
      <c r="K28" s="34"/>
      <c r="L28" s="30"/>
      <c r="M28" s="31"/>
      <c r="N28" s="14"/>
      <c r="O28" s="188"/>
      <c r="P28" s="11"/>
    </row>
    <row r="29" spans="2:97" ht="15.75" customHeight="1">
      <c r="B29" s="7"/>
      <c r="C29" s="187"/>
      <c r="D29" s="223" t="s">
        <v>7</v>
      </c>
      <c r="E29" s="224"/>
      <c r="F29" s="224"/>
      <c r="G29" s="35">
        <f>IF(G19&gt;0,CM75,0)</f>
        <v>0</v>
      </c>
      <c r="H29" s="26"/>
      <c r="I29" s="20"/>
      <c r="J29" s="36"/>
      <c r="K29" s="29" t="s">
        <v>117</v>
      </c>
      <c r="L29" s="30"/>
      <c r="M29" s="31">
        <f>IF(M19&gt;0,95,0)</f>
        <v>0</v>
      </c>
      <c r="N29" s="14"/>
      <c r="O29" s="188"/>
      <c r="P29" s="11"/>
    </row>
    <row r="30" spans="2:97" ht="15.75" customHeight="1">
      <c r="B30" s="7"/>
      <c r="C30" s="187"/>
      <c r="D30" s="37"/>
      <c r="E30" s="21"/>
      <c r="F30" s="21"/>
      <c r="G30" s="30"/>
      <c r="H30" s="26"/>
      <c r="I30" s="20"/>
      <c r="J30" s="28"/>
      <c r="K30" s="21"/>
      <c r="L30" s="21"/>
      <c r="M30" s="21"/>
      <c r="N30" s="14"/>
      <c r="O30" s="188"/>
      <c r="P30" s="11"/>
    </row>
    <row r="31" spans="2:97" ht="15.75" customHeight="1">
      <c r="B31" s="7"/>
      <c r="C31" s="187"/>
      <c r="D31" s="38" t="s">
        <v>9</v>
      </c>
      <c r="E31" s="29"/>
      <c r="F31" s="39">
        <f>CN75</f>
        <v>0.2288</v>
      </c>
      <c r="G31" s="27">
        <f>IF(G19&gt;0,CO75,0)</f>
        <v>0</v>
      </c>
      <c r="H31" s="26"/>
      <c r="I31" s="20"/>
      <c r="J31" s="36"/>
      <c r="K31" s="29" t="s">
        <v>8</v>
      </c>
      <c r="L31" s="40"/>
      <c r="M31" s="31">
        <f>CI75</f>
        <v>0</v>
      </c>
      <c r="N31" s="14"/>
      <c r="O31" s="188"/>
      <c r="P31" s="11"/>
    </row>
    <row r="32" spans="2:97" ht="15.75">
      <c r="B32" s="7"/>
      <c r="C32" s="187"/>
      <c r="D32" s="37"/>
      <c r="E32" s="21"/>
      <c r="F32" s="21"/>
      <c r="G32" s="41"/>
      <c r="H32" s="26"/>
      <c r="I32" s="20"/>
      <c r="J32" s="28"/>
      <c r="K32" s="193"/>
      <c r="L32" s="21"/>
      <c r="M32" s="21"/>
      <c r="N32" s="14"/>
      <c r="O32" s="188"/>
      <c r="P32" s="11"/>
    </row>
    <row r="33" spans="2:16" ht="15.75" customHeight="1">
      <c r="B33" s="7"/>
      <c r="C33" s="187"/>
      <c r="D33" s="38" t="s">
        <v>10</v>
      </c>
      <c r="E33" s="29"/>
      <c r="F33" s="21"/>
      <c r="G33" s="42">
        <f>IF(G19&gt;0,CP75,0)</f>
        <v>0</v>
      </c>
      <c r="H33" s="26"/>
      <c r="I33" s="20"/>
      <c r="J33" s="43"/>
      <c r="K33" s="75" t="s">
        <v>118</v>
      </c>
      <c r="L33" s="76"/>
      <c r="M33" s="31">
        <f>CK75 +CJ75</f>
        <v>0</v>
      </c>
      <c r="N33" s="77"/>
      <c r="O33" s="188"/>
      <c r="P33" s="11"/>
    </row>
    <row r="34" spans="2:16" ht="12.75" customHeight="1">
      <c r="B34" s="7"/>
      <c r="C34" s="187"/>
      <c r="D34" s="44"/>
      <c r="E34" s="45"/>
      <c r="F34" s="30"/>
      <c r="G34" s="30"/>
      <c r="H34" s="26"/>
      <c r="I34" s="20"/>
      <c r="J34" s="12"/>
      <c r="K34" s="193"/>
      <c r="L34" s="21"/>
      <c r="M34" s="21"/>
      <c r="N34" s="14"/>
      <c r="O34" s="188"/>
      <c r="P34" s="11"/>
    </row>
    <row r="35" spans="2:16" ht="16.5" thickBot="1">
      <c r="B35" s="7"/>
      <c r="C35" s="187"/>
      <c r="D35" s="38" t="s">
        <v>11</v>
      </c>
      <c r="E35" s="21"/>
      <c r="F35" s="30"/>
      <c r="G35" s="46">
        <f>CQ75</f>
        <v>0</v>
      </c>
      <c r="H35" s="26"/>
      <c r="I35" s="20"/>
      <c r="J35" s="47"/>
      <c r="K35" s="29"/>
      <c r="L35" s="30"/>
      <c r="M35" s="48"/>
      <c r="N35" s="14"/>
      <c r="O35" s="188"/>
      <c r="P35" s="11"/>
    </row>
    <row r="36" spans="2:16">
      <c r="B36" s="7"/>
      <c r="C36" s="187"/>
      <c r="D36" s="44"/>
      <c r="E36" s="21"/>
      <c r="F36" s="25"/>
      <c r="G36" s="25"/>
      <c r="H36" s="26"/>
      <c r="I36" s="20"/>
      <c r="J36" s="43"/>
      <c r="K36" s="25"/>
      <c r="L36" s="20"/>
      <c r="M36" s="20"/>
      <c r="N36" s="14"/>
      <c r="O36" s="188"/>
      <c r="P36" s="11"/>
    </row>
    <row r="37" spans="2:16" ht="18">
      <c r="B37" s="7"/>
      <c r="C37" s="187"/>
      <c r="D37" s="49" t="s">
        <v>12</v>
      </c>
      <c r="E37" s="21"/>
      <c r="F37" s="30"/>
      <c r="G37" s="197">
        <f>IF(G19&gt;0,CR75,0)</f>
        <v>0</v>
      </c>
      <c r="H37" s="26"/>
      <c r="I37" s="20"/>
      <c r="J37" s="50"/>
      <c r="K37" s="23" t="s">
        <v>13</v>
      </c>
      <c r="L37" s="30"/>
      <c r="M37" s="197">
        <f>CL75</f>
        <v>0</v>
      </c>
      <c r="N37" s="14"/>
      <c r="O37" s="188"/>
      <c r="P37" s="11"/>
    </row>
    <row r="38" spans="2:16" ht="15.75">
      <c r="B38" s="7"/>
      <c r="C38" s="187"/>
      <c r="D38" s="50"/>
      <c r="E38" s="51" t="s">
        <v>14</v>
      </c>
      <c r="F38" s="52"/>
      <c r="G38" s="41"/>
      <c r="H38" s="26"/>
      <c r="I38" s="20"/>
      <c r="J38" s="50"/>
      <c r="K38" s="53"/>
      <c r="L38" s="30"/>
      <c r="M38" s="41"/>
      <c r="N38" s="14"/>
      <c r="O38" s="188"/>
      <c r="P38" s="11"/>
    </row>
    <row r="39" spans="2:16" ht="15.75" thickBot="1">
      <c r="B39" s="7"/>
      <c r="C39" s="187"/>
      <c r="D39" s="54"/>
      <c r="E39" s="55"/>
      <c r="F39" s="55"/>
      <c r="G39" s="55"/>
      <c r="H39" s="56"/>
      <c r="I39" s="20"/>
      <c r="J39" s="54"/>
      <c r="K39" s="55"/>
      <c r="L39" s="55"/>
      <c r="M39" s="55"/>
      <c r="N39" s="56"/>
      <c r="O39" s="188"/>
      <c r="P39" s="11"/>
    </row>
    <row r="40" spans="2:16">
      <c r="B40" s="7"/>
      <c r="C40" s="18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88"/>
      <c r="P40" s="11"/>
    </row>
    <row r="41" spans="2:16" ht="15.75" thickBot="1">
      <c r="B41" s="7"/>
      <c r="C41" s="187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88"/>
      <c r="P41" s="11"/>
    </row>
    <row r="42" spans="2:16" ht="12.75" customHeight="1">
      <c r="B42" s="7"/>
      <c r="C42" s="187"/>
      <c r="D42" s="20"/>
      <c r="E42" s="20"/>
      <c r="F42" s="225" t="s">
        <v>68</v>
      </c>
      <c r="G42" s="226"/>
      <c r="H42" s="226"/>
      <c r="I42" s="226"/>
      <c r="J42" s="227"/>
      <c r="K42" s="234">
        <f>IF(G19&gt;0,CS75,"")</f>
        <v>0</v>
      </c>
      <c r="L42" s="235"/>
      <c r="M42" s="20"/>
      <c r="N42" s="20"/>
      <c r="O42" s="188"/>
      <c r="P42" s="11"/>
    </row>
    <row r="43" spans="2:16" ht="12.75" customHeight="1">
      <c r="B43" s="7"/>
      <c r="C43" s="187"/>
      <c r="D43" s="20"/>
      <c r="E43" s="20"/>
      <c r="F43" s="228"/>
      <c r="G43" s="229"/>
      <c r="H43" s="229"/>
      <c r="I43" s="229"/>
      <c r="J43" s="230"/>
      <c r="K43" s="236"/>
      <c r="L43" s="237"/>
      <c r="M43" s="20"/>
      <c r="N43" s="20"/>
      <c r="O43" s="188"/>
      <c r="P43" s="11"/>
    </row>
    <row r="44" spans="2:16" ht="13.5" customHeight="1" thickBot="1">
      <c r="B44" s="7"/>
      <c r="C44" s="187"/>
      <c r="D44" s="20"/>
      <c r="E44" s="20"/>
      <c r="F44" s="231"/>
      <c r="G44" s="232"/>
      <c r="H44" s="232"/>
      <c r="I44" s="232"/>
      <c r="J44" s="233"/>
      <c r="K44" s="238"/>
      <c r="L44" s="239"/>
      <c r="M44" s="20"/>
      <c r="N44" s="20"/>
      <c r="O44" s="188"/>
      <c r="P44" s="11"/>
    </row>
    <row r="45" spans="2:16">
      <c r="B45" s="7"/>
      <c r="C45" s="18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88"/>
      <c r="P45" s="11"/>
    </row>
    <row r="46" spans="2:16" ht="15.75" thickBot="1">
      <c r="B46" s="7"/>
      <c r="C46" s="194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6"/>
      <c r="P46" s="11"/>
    </row>
    <row r="47" spans="2:16">
      <c r="B47" s="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1"/>
    </row>
    <row r="48" spans="2:16" ht="15.75" thickBot="1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</row>
    <row r="49" spans="2:114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14" s="6" customFormat="1" ht="15.75">
      <c r="B50" s="61"/>
      <c r="C50" s="199" t="s">
        <v>15</v>
      </c>
      <c r="D50" s="61" t="s">
        <v>16</v>
      </c>
      <c r="E50" s="61" t="str">
        <f>"The Medical Tax Credit Threshold is the lessor of 3% of your taxable income or $"&amp; T79 &amp; " for "&amp; T80 &amp;"."</f>
        <v>The Medical Tax Credit Threshold is the lessor of 3% of your taxable income or $2237 for 2016.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14" s="6" customFormat="1">
      <c r="B51" s="61"/>
      <c r="C51" s="61"/>
      <c r="D51" s="61" t="s">
        <v>17</v>
      </c>
      <c r="E51" s="61" t="s">
        <v>18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14" s="6" customFormat="1" ht="15.75">
      <c r="B52" s="61"/>
      <c r="C52" s="61"/>
      <c r="D52" s="61" t="s">
        <v>19</v>
      </c>
      <c r="E52" s="240" t="s">
        <v>20</v>
      </c>
      <c r="F52" s="241"/>
      <c r="G52" s="242"/>
      <c r="H52" s="242"/>
      <c r="I52" s="242"/>
      <c r="J52" s="242"/>
      <c r="K52" s="242"/>
      <c r="L52" s="242"/>
      <c r="M52" s="242"/>
      <c r="N52" s="242"/>
      <c r="O52" s="61"/>
      <c r="P52" s="61"/>
      <c r="Q52" s="61"/>
    </row>
    <row r="53" spans="2:114" s="6" customFormat="1">
      <c r="B53" s="61"/>
      <c r="C53" s="61"/>
      <c r="D53" s="61" t="s">
        <v>21</v>
      </c>
      <c r="E53" s="240" t="s">
        <v>22</v>
      </c>
      <c r="F53" s="270"/>
      <c r="G53" s="270"/>
      <c r="H53" s="224"/>
      <c r="I53" s="224"/>
      <c r="J53" s="224"/>
      <c r="K53" s="224"/>
      <c r="L53" s="224"/>
      <c r="M53" s="224"/>
      <c r="N53" s="224"/>
      <c r="O53" s="61"/>
      <c r="P53" s="61"/>
      <c r="Q53" s="61"/>
    </row>
    <row r="54" spans="2:114" s="6" customFormat="1" ht="15.75">
      <c r="B54" s="61"/>
      <c r="C54" s="61"/>
      <c r="D54" s="61" t="s">
        <v>23</v>
      </c>
      <c r="E54" s="62" t="s">
        <v>24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BH54" s="219" t="s">
        <v>123</v>
      </c>
      <c r="BI54" s="219"/>
      <c r="BJ54" s="219"/>
      <c r="BK54" s="219"/>
      <c r="BL54" s="219"/>
      <c r="BM54" s="219"/>
    </row>
    <row r="55" spans="2:114" s="6" customFormat="1" ht="8.1" customHeight="1">
      <c r="B55" s="61"/>
      <c r="C55" s="61"/>
      <c r="D55" s="61"/>
      <c r="E55" s="164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14" s="4" customFormat="1" ht="19.5" customHeight="1" thickBot="1">
      <c r="D56" s="268" t="s">
        <v>115</v>
      </c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S56" s="61"/>
      <c r="T56" s="61"/>
      <c r="U56" s="61"/>
      <c r="V56" s="61"/>
      <c r="W56" s="61"/>
      <c r="X56" s="61"/>
      <c r="Y56" s="157" t="s">
        <v>109</v>
      </c>
      <c r="Z56" s="130" t="s">
        <v>90</v>
      </c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</row>
    <row r="57" spans="2:114" s="4" customFormat="1" ht="16.5" thickBot="1"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S57" s="248" t="s">
        <v>84</v>
      </c>
      <c r="T57" s="249"/>
      <c r="U57" s="249"/>
      <c r="V57" s="249"/>
      <c r="W57" s="249"/>
      <c r="X57" s="251"/>
      <c r="Y57" s="150"/>
      <c r="Z57" s="93"/>
      <c r="AA57" s="255" t="s">
        <v>86</v>
      </c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7"/>
      <c r="BH57" s="212"/>
      <c r="BI57" s="212"/>
      <c r="BJ57" s="212"/>
      <c r="BK57" s="212"/>
      <c r="BL57" s="212"/>
      <c r="BM57" s="212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</row>
    <row r="58" spans="2:114" s="4" customFormat="1" ht="18.75" thickBot="1">
      <c r="D58" s="61" t="s">
        <v>116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S58" s="95"/>
      <c r="T58" s="96"/>
      <c r="U58" s="96"/>
      <c r="V58" s="96"/>
      <c r="W58" s="96"/>
      <c r="X58" s="97"/>
      <c r="Y58" s="151"/>
      <c r="Z58" s="112"/>
      <c r="AA58" s="252" t="s">
        <v>72</v>
      </c>
      <c r="AB58" s="253"/>
      <c r="AC58" s="254"/>
      <c r="AD58" s="252" t="s">
        <v>73</v>
      </c>
      <c r="AE58" s="253"/>
      <c r="AF58" s="254"/>
      <c r="AG58" s="252" t="s">
        <v>74</v>
      </c>
      <c r="AH58" s="253"/>
      <c r="AI58" s="254"/>
      <c r="AJ58" s="252" t="s">
        <v>75</v>
      </c>
      <c r="AK58" s="253"/>
      <c r="AL58" s="254"/>
      <c r="AM58" s="252" t="s">
        <v>76</v>
      </c>
      <c r="AN58" s="253"/>
      <c r="AO58" s="254"/>
      <c r="AP58" s="252" t="s">
        <v>77</v>
      </c>
      <c r="AQ58" s="253"/>
      <c r="AR58" s="254"/>
      <c r="AS58" s="252" t="s">
        <v>78</v>
      </c>
      <c r="AT58" s="253"/>
      <c r="AU58" s="254"/>
      <c r="AV58" s="252" t="s">
        <v>79</v>
      </c>
      <c r="AW58" s="253"/>
      <c r="AX58" s="254"/>
      <c r="AY58" s="252" t="s">
        <v>80</v>
      </c>
      <c r="AZ58" s="253"/>
      <c r="BA58" s="254"/>
      <c r="BB58" s="252" t="s">
        <v>105</v>
      </c>
      <c r="BC58" s="253"/>
      <c r="BD58" s="254"/>
      <c r="BE58" s="252" t="s">
        <v>106</v>
      </c>
      <c r="BF58" s="253"/>
      <c r="BG58" s="254"/>
      <c r="BH58" s="252" t="s">
        <v>121</v>
      </c>
      <c r="BI58" s="253"/>
      <c r="BJ58" s="254"/>
      <c r="BK58" s="252" t="s">
        <v>122</v>
      </c>
      <c r="BL58" s="253"/>
      <c r="BM58" s="254"/>
      <c r="BN58" s="61" t="s">
        <v>124</v>
      </c>
      <c r="BO58" s="245" t="s">
        <v>103</v>
      </c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7"/>
    </row>
    <row r="59" spans="2:114" s="4" customFormat="1" ht="63">
      <c r="S59" s="124" t="s">
        <v>61</v>
      </c>
      <c r="T59" s="125" t="s">
        <v>25</v>
      </c>
      <c r="U59" s="125" t="s">
        <v>69</v>
      </c>
      <c r="V59" s="125" t="s">
        <v>27</v>
      </c>
      <c r="W59" s="125" t="s">
        <v>28</v>
      </c>
      <c r="X59" s="98" t="s">
        <v>83</v>
      </c>
      <c r="Y59" s="152" t="s">
        <v>107</v>
      </c>
      <c r="Z59" s="94" t="s">
        <v>70</v>
      </c>
      <c r="AA59" s="124" t="s">
        <v>87</v>
      </c>
      <c r="AB59" s="125" t="s">
        <v>88</v>
      </c>
      <c r="AC59" s="98" t="s">
        <v>89</v>
      </c>
      <c r="AD59" s="124" t="s">
        <v>87</v>
      </c>
      <c r="AE59" s="125" t="s">
        <v>88</v>
      </c>
      <c r="AF59" s="98" t="s">
        <v>89</v>
      </c>
      <c r="AG59" s="124" t="s">
        <v>87</v>
      </c>
      <c r="AH59" s="125" t="s">
        <v>88</v>
      </c>
      <c r="AI59" s="98" t="s">
        <v>89</v>
      </c>
      <c r="AJ59" s="124" t="s">
        <v>87</v>
      </c>
      <c r="AK59" s="125" t="s">
        <v>88</v>
      </c>
      <c r="AL59" s="98" t="s">
        <v>89</v>
      </c>
      <c r="AM59" s="124" t="s">
        <v>87</v>
      </c>
      <c r="AN59" s="125" t="s">
        <v>88</v>
      </c>
      <c r="AO59" s="98" t="s">
        <v>89</v>
      </c>
      <c r="AP59" s="124" t="s">
        <v>87</v>
      </c>
      <c r="AQ59" s="125" t="s">
        <v>88</v>
      </c>
      <c r="AR59" s="98" t="s">
        <v>89</v>
      </c>
      <c r="AS59" s="124" t="s">
        <v>87</v>
      </c>
      <c r="AT59" s="125" t="s">
        <v>88</v>
      </c>
      <c r="AU59" s="98" t="s">
        <v>89</v>
      </c>
      <c r="AV59" s="124" t="s">
        <v>87</v>
      </c>
      <c r="AW59" s="125" t="s">
        <v>88</v>
      </c>
      <c r="AX59" s="98" t="s">
        <v>89</v>
      </c>
      <c r="AY59" s="124" t="s">
        <v>87</v>
      </c>
      <c r="AZ59" s="125" t="s">
        <v>88</v>
      </c>
      <c r="BA59" s="98" t="s">
        <v>89</v>
      </c>
      <c r="BB59" s="124" t="s">
        <v>87</v>
      </c>
      <c r="BC59" s="125" t="s">
        <v>88</v>
      </c>
      <c r="BD59" s="98" t="s">
        <v>89</v>
      </c>
      <c r="BE59" s="124" t="s">
        <v>87</v>
      </c>
      <c r="BF59" s="125" t="s">
        <v>88</v>
      </c>
      <c r="BG59" s="98" t="s">
        <v>89</v>
      </c>
      <c r="BH59" s="124" t="s">
        <v>87</v>
      </c>
      <c r="BI59" s="125" t="s">
        <v>88</v>
      </c>
      <c r="BJ59" s="98" t="s">
        <v>89</v>
      </c>
      <c r="BK59" s="124" t="s">
        <v>87</v>
      </c>
      <c r="BL59" s="125" t="s">
        <v>88</v>
      </c>
      <c r="BM59" s="98" t="s">
        <v>89</v>
      </c>
      <c r="BN59" s="61"/>
      <c r="BO59" s="248" t="s">
        <v>71</v>
      </c>
      <c r="BP59" s="249"/>
      <c r="BQ59" s="249"/>
      <c r="BR59" s="249"/>
      <c r="BS59" s="249"/>
      <c r="BT59" s="249"/>
      <c r="BU59" s="249"/>
      <c r="BV59" s="249"/>
      <c r="BW59" s="249"/>
      <c r="BX59" s="250"/>
      <c r="BY59" s="250"/>
      <c r="BZ59" s="250"/>
      <c r="CA59" s="250"/>
      <c r="CB59" s="250"/>
      <c r="CC59" s="93"/>
      <c r="CD59" s="93"/>
      <c r="CE59" s="132"/>
      <c r="CF59" s="137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9"/>
      <c r="CX59" s="4" t="s">
        <v>126</v>
      </c>
    </row>
    <row r="60" spans="2:114" s="4" customFormat="1" ht="94.5">
      <c r="Q60" s="4" t="s">
        <v>104</v>
      </c>
      <c r="S60" s="99"/>
      <c r="T60" s="100"/>
      <c r="U60" s="100"/>
      <c r="V60" s="100"/>
      <c r="W60" s="100"/>
      <c r="X60" s="126"/>
      <c r="Y60" s="153"/>
      <c r="Z60" s="110"/>
      <c r="AA60" s="99"/>
      <c r="AB60" s="100"/>
      <c r="AC60" s="103">
        <v>0.2288</v>
      </c>
      <c r="AD60" s="99"/>
      <c r="AE60" s="100"/>
      <c r="AF60" s="103"/>
      <c r="AG60" s="99"/>
      <c r="AH60" s="100"/>
      <c r="AI60" s="103"/>
      <c r="AJ60" s="99"/>
      <c r="AK60" s="100"/>
      <c r="AL60" s="103"/>
      <c r="AM60" s="99"/>
      <c r="AN60" s="100"/>
      <c r="AO60" s="103"/>
      <c r="AP60" s="99"/>
      <c r="AQ60" s="100"/>
      <c r="AR60" s="103"/>
      <c r="AS60" s="99"/>
      <c r="AT60" s="100"/>
      <c r="AU60" s="103"/>
      <c r="AV60" s="99"/>
      <c r="AW60" s="100"/>
      <c r="AX60" s="103"/>
      <c r="AY60" s="99"/>
      <c r="AZ60" s="100"/>
      <c r="BA60" s="103"/>
      <c r="BB60" s="99"/>
      <c r="BC60" s="100"/>
      <c r="BD60" s="103"/>
      <c r="BE60" s="99"/>
      <c r="BF60" s="100"/>
      <c r="BG60" s="103"/>
      <c r="BH60" s="99"/>
      <c r="BI60" s="100"/>
      <c r="BJ60" s="103"/>
      <c r="BK60" s="99"/>
      <c r="BL60" s="100"/>
      <c r="BM60" s="103"/>
      <c r="BN60" s="217" t="s">
        <v>125</v>
      </c>
      <c r="BO60" s="85" t="s">
        <v>72</v>
      </c>
      <c r="BP60" s="86" t="s">
        <v>73</v>
      </c>
      <c r="BQ60" s="86" t="s">
        <v>74</v>
      </c>
      <c r="BR60" s="86" t="s">
        <v>75</v>
      </c>
      <c r="BS60" s="86" t="s">
        <v>76</v>
      </c>
      <c r="BT60" s="86" t="s">
        <v>77</v>
      </c>
      <c r="BU60" s="86" t="s">
        <v>78</v>
      </c>
      <c r="BV60" s="86" t="s">
        <v>79</v>
      </c>
      <c r="BW60" s="86" t="s">
        <v>80</v>
      </c>
      <c r="BX60" s="86" t="s">
        <v>105</v>
      </c>
      <c r="BY60" s="86" t="s">
        <v>106</v>
      </c>
      <c r="BZ60" s="86" t="s">
        <v>121</v>
      </c>
      <c r="CA60" s="86" t="s">
        <v>122</v>
      </c>
      <c r="CB60" s="87" t="s">
        <v>33</v>
      </c>
      <c r="CC60" s="94" t="s">
        <v>81</v>
      </c>
      <c r="CD60" s="94" t="s">
        <v>82</v>
      </c>
      <c r="CE60" s="133" t="s">
        <v>91</v>
      </c>
      <c r="CF60" s="124" t="s">
        <v>92</v>
      </c>
      <c r="CG60" s="125" t="s">
        <v>91</v>
      </c>
      <c r="CH60" s="125" t="s">
        <v>93</v>
      </c>
      <c r="CI60" s="125" t="s">
        <v>38</v>
      </c>
      <c r="CJ60" s="125" t="s">
        <v>94</v>
      </c>
      <c r="CK60" s="125" t="s">
        <v>95</v>
      </c>
      <c r="CL60" s="125" t="s">
        <v>96</v>
      </c>
      <c r="CM60" s="125" t="s">
        <v>97</v>
      </c>
      <c r="CN60" s="125" t="s">
        <v>98</v>
      </c>
      <c r="CO60" s="125" t="s">
        <v>99</v>
      </c>
      <c r="CP60" s="125" t="s">
        <v>100</v>
      </c>
      <c r="CQ60" s="125" t="s">
        <v>101</v>
      </c>
      <c r="CR60" s="125" t="s">
        <v>102</v>
      </c>
      <c r="CS60" s="98"/>
      <c r="CX60" s="85" t="s">
        <v>72</v>
      </c>
      <c r="CY60" s="86" t="s">
        <v>73</v>
      </c>
      <c r="CZ60" s="86" t="s">
        <v>74</v>
      </c>
      <c r="DA60" s="86" t="s">
        <v>75</v>
      </c>
      <c r="DB60" s="86" t="s">
        <v>76</v>
      </c>
      <c r="DC60" s="86" t="s">
        <v>77</v>
      </c>
      <c r="DD60" s="86" t="s">
        <v>78</v>
      </c>
      <c r="DE60" s="86" t="s">
        <v>79</v>
      </c>
      <c r="DF60" s="86" t="s">
        <v>80</v>
      </c>
      <c r="DG60" s="86" t="s">
        <v>105</v>
      </c>
      <c r="DH60" s="86" t="s">
        <v>106</v>
      </c>
      <c r="DI60" s="86" t="s">
        <v>121</v>
      </c>
      <c r="DJ60" s="86" t="s">
        <v>122</v>
      </c>
    </row>
    <row r="61" spans="2:114" s="4" customFormat="1" ht="45" customHeight="1">
      <c r="S61" s="101"/>
      <c r="T61" s="79" t="s">
        <v>25</v>
      </c>
      <c r="U61" s="79" t="s">
        <v>26</v>
      </c>
      <c r="V61" s="79" t="s">
        <v>27</v>
      </c>
      <c r="W61" s="79" t="s">
        <v>28</v>
      </c>
      <c r="X61" s="127" t="s">
        <v>29</v>
      </c>
      <c r="Y61" s="154"/>
      <c r="Z61" s="90" t="s">
        <v>30</v>
      </c>
      <c r="AA61" s="78" t="s">
        <v>31</v>
      </c>
      <c r="AB61" s="79" t="s">
        <v>32</v>
      </c>
      <c r="AC61" s="119">
        <v>1</v>
      </c>
      <c r="AD61" s="78" t="s">
        <v>31</v>
      </c>
      <c r="AE61" s="79" t="s">
        <v>32</v>
      </c>
      <c r="AF61" s="119">
        <v>2</v>
      </c>
      <c r="AG61" s="78" t="s">
        <v>31</v>
      </c>
      <c r="AH61" s="79" t="s">
        <v>32</v>
      </c>
      <c r="AI61" s="119">
        <v>3</v>
      </c>
      <c r="AJ61" s="78" t="s">
        <v>31</v>
      </c>
      <c r="AK61" s="79" t="s">
        <v>32</v>
      </c>
      <c r="AL61" s="119">
        <v>4</v>
      </c>
      <c r="AM61" s="78" t="s">
        <v>31</v>
      </c>
      <c r="AN61" s="79" t="s">
        <v>32</v>
      </c>
      <c r="AO61" s="119">
        <v>5</v>
      </c>
      <c r="AP61" s="78" t="s">
        <v>31</v>
      </c>
      <c r="AQ61" s="79" t="s">
        <v>32</v>
      </c>
      <c r="AR61" s="119">
        <v>6</v>
      </c>
      <c r="AS61" s="78" t="s">
        <v>31</v>
      </c>
      <c r="AT61" s="79" t="s">
        <v>32</v>
      </c>
      <c r="AU61" s="119">
        <v>7</v>
      </c>
      <c r="AV61" s="78" t="s">
        <v>31</v>
      </c>
      <c r="AW61" s="79" t="s">
        <v>32</v>
      </c>
      <c r="AX61" s="119">
        <v>8</v>
      </c>
      <c r="AY61" s="78" t="s">
        <v>31</v>
      </c>
      <c r="AZ61" s="79" t="s">
        <v>32</v>
      </c>
      <c r="BA61" s="119">
        <v>9</v>
      </c>
      <c r="BB61" s="78" t="s">
        <v>31</v>
      </c>
      <c r="BC61" s="79" t="s">
        <v>32</v>
      </c>
      <c r="BD61" s="119">
        <v>9</v>
      </c>
      <c r="BE61" s="78" t="s">
        <v>31</v>
      </c>
      <c r="BF61" s="79" t="s">
        <v>32</v>
      </c>
      <c r="BG61" s="119">
        <v>9</v>
      </c>
      <c r="BH61" s="78" t="s">
        <v>31</v>
      </c>
      <c r="BI61" s="79" t="s">
        <v>32</v>
      </c>
      <c r="BJ61" s="119">
        <v>9</v>
      </c>
      <c r="BK61" s="78" t="s">
        <v>31</v>
      </c>
      <c r="BL61" s="79" t="s">
        <v>32</v>
      </c>
      <c r="BM61" s="119">
        <v>9</v>
      </c>
      <c r="BN61" s="64"/>
      <c r="BO61" s="78">
        <v>1</v>
      </c>
      <c r="BP61" s="79">
        <v>2</v>
      </c>
      <c r="BQ61" s="79">
        <v>3</v>
      </c>
      <c r="BR61" s="79">
        <v>4</v>
      </c>
      <c r="BS61" s="79">
        <v>5</v>
      </c>
      <c r="BT61" s="79">
        <v>6</v>
      </c>
      <c r="BU61" s="79">
        <v>7</v>
      </c>
      <c r="BV61" s="79">
        <v>8</v>
      </c>
      <c r="BW61" s="79">
        <v>9</v>
      </c>
      <c r="BX61" s="79">
        <v>10</v>
      </c>
      <c r="BY61" s="79">
        <v>11</v>
      </c>
      <c r="BZ61" s="79">
        <v>12</v>
      </c>
      <c r="CA61" s="79">
        <v>13</v>
      </c>
      <c r="CB61" s="88" t="s">
        <v>33</v>
      </c>
      <c r="CC61" s="90" t="s">
        <v>34</v>
      </c>
      <c r="CD61" s="90" t="s">
        <v>128</v>
      </c>
      <c r="CE61" s="134" t="s">
        <v>67</v>
      </c>
      <c r="CF61" s="78" t="s">
        <v>35</v>
      </c>
      <c r="CG61" s="79" t="s">
        <v>36</v>
      </c>
      <c r="CH61" s="79" t="s">
        <v>37</v>
      </c>
      <c r="CI61" s="79" t="s">
        <v>38</v>
      </c>
      <c r="CJ61" s="79" t="s">
        <v>39</v>
      </c>
      <c r="CK61" s="79" t="s">
        <v>40</v>
      </c>
      <c r="CL61" s="79" t="s">
        <v>41</v>
      </c>
      <c r="CM61" s="140" t="s">
        <v>42</v>
      </c>
      <c r="CN61" s="79" t="s">
        <v>43</v>
      </c>
      <c r="CO61" s="79" t="s">
        <v>44</v>
      </c>
      <c r="CP61" s="79" t="s">
        <v>45</v>
      </c>
      <c r="CQ61" s="79" t="s">
        <v>46</v>
      </c>
      <c r="CR61" s="79" t="s">
        <v>47</v>
      </c>
      <c r="CS61" s="80" t="s">
        <v>48</v>
      </c>
      <c r="CX61" s="78">
        <v>1</v>
      </c>
      <c r="CY61" s="79">
        <v>2</v>
      </c>
      <c r="CZ61" s="79">
        <v>3</v>
      </c>
      <c r="DA61" s="79">
        <v>4</v>
      </c>
      <c r="DB61" s="79">
        <v>5</v>
      </c>
      <c r="DC61" s="79">
        <v>6</v>
      </c>
      <c r="DD61" s="79">
        <v>7</v>
      </c>
      <c r="DE61" s="79">
        <v>8</v>
      </c>
      <c r="DF61" s="79">
        <v>9</v>
      </c>
      <c r="DG61" s="79">
        <v>10</v>
      </c>
      <c r="DH61" s="79">
        <v>11</v>
      </c>
      <c r="DI61" s="79">
        <v>12</v>
      </c>
      <c r="DJ61" s="79">
        <v>13</v>
      </c>
    </row>
    <row r="62" spans="2:114" s="74" customFormat="1">
      <c r="Q62" s="213">
        <v>42619</v>
      </c>
      <c r="R62" s="74" t="s">
        <v>64</v>
      </c>
      <c r="S62" s="102" t="s">
        <v>49</v>
      </c>
      <c r="T62" s="104">
        <v>0.1</v>
      </c>
      <c r="U62" s="104">
        <v>0.05</v>
      </c>
      <c r="V62" s="104">
        <v>0</v>
      </c>
      <c r="W62" s="104">
        <v>0.02</v>
      </c>
      <c r="X62" s="128">
        <f>((U62+V62+W62)*T62)+(V62+W62)</f>
        <v>2.7000000000000003E-2</v>
      </c>
      <c r="Y62" s="155">
        <v>0.25</v>
      </c>
      <c r="Z62" s="214">
        <v>2237</v>
      </c>
      <c r="AA62" s="120">
        <v>11475</v>
      </c>
      <c r="AB62" s="81">
        <v>18451</v>
      </c>
      <c r="AC62" s="105">
        <v>0.15</v>
      </c>
      <c r="AD62" s="120">
        <f t="shared" ref="AD62:AD74" si="0">AB62+0.01</f>
        <v>18451.009999999998</v>
      </c>
      <c r="AE62" s="81">
        <v>45282</v>
      </c>
      <c r="AF62" s="105">
        <v>0.25</v>
      </c>
      <c r="AG62" s="120">
        <f t="shared" ref="AG62:AG74" si="1">AE62+0.01</f>
        <v>45282.01</v>
      </c>
      <c r="AH62" s="81">
        <v>90563</v>
      </c>
      <c r="AI62" s="105">
        <v>0.30499999999999999</v>
      </c>
      <c r="AJ62" s="120">
        <f t="shared" ref="AJ62:AJ74" si="2">AH62+0.01</f>
        <v>90563.01</v>
      </c>
      <c r="AK62" s="81">
        <v>125000</v>
      </c>
      <c r="AL62" s="105">
        <v>0.36</v>
      </c>
      <c r="AM62" s="120">
        <f>AK62+0.01</f>
        <v>125000.01</v>
      </c>
      <c r="AN62" s="81">
        <v>140388</v>
      </c>
      <c r="AO62" s="105">
        <v>0.38</v>
      </c>
      <c r="AP62" s="120">
        <v>140388.01</v>
      </c>
      <c r="AQ62" s="81">
        <v>150000</v>
      </c>
      <c r="AR62" s="105">
        <v>0.41</v>
      </c>
      <c r="AS62" s="120">
        <v>150000.01</v>
      </c>
      <c r="AT62" s="81">
        <v>200000</v>
      </c>
      <c r="AU62" s="105">
        <v>0.42</v>
      </c>
      <c r="AV62" s="120">
        <v>200000.01</v>
      </c>
      <c r="AW62" s="81">
        <v>300000</v>
      </c>
      <c r="AX62" s="105">
        <v>0.47</v>
      </c>
      <c r="AY62" s="120">
        <v>300000.01</v>
      </c>
      <c r="AZ62" s="81">
        <v>1000000000</v>
      </c>
      <c r="BA62" s="105">
        <v>0.48</v>
      </c>
      <c r="BB62" s="120"/>
      <c r="BC62" s="81"/>
      <c r="BD62" s="105"/>
      <c r="BE62" s="120"/>
      <c r="BF62" s="81"/>
      <c r="BG62" s="105"/>
      <c r="BH62" s="120"/>
      <c r="BI62" s="81"/>
      <c r="BJ62" s="105"/>
      <c r="BK62" s="120"/>
      <c r="BL62" s="81"/>
      <c r="BM62" s="105"/>
      <c r="BN62" s="71">
        <v>11474</v>
      </c>
      <c r="BO62" s="82">
        <f>+IF($G$19&lt;=AB62,(($G$19-BN62)*AC62),IF($G$19&gt;AB62,((AB62-BN62)*AC62),0))</f>
        <v>1046.55</v>
      </c>
      <c r="BP62" s="81">
        <f t="shared" ref="BP62:BP74" si="3">+IF($G$19&gt;=AD62,((AE62-AD62)*AF62),IF(($G$19&lt;AE62)*($G$19&gt;AD62),(($G$19-AD62)*AF62),0))</f>
        <v>6707.7475000000004</v>
      </c>
      <c r="BQ62" s="81">
        <f t="shared" ref="BQ62:BQ74" si="4">+IF($G$19&gt;=AH62,((AH62-AG62)*AI62),IF(($G$19&lt;AH62)*($G$19&gt;AG62),(($G$19-AG62)*AI62),0))</f>
        <v>13810.701949999999</v>
      </c>
      <c r="BR62" s="81">
        <f t="shared" ref="BR62:BR69" si="5">+IF($G$19&gt;=AK62,((AK62-AJ62)*AL62),IF(($G$19&lt;AK62)*($G$19&gt;AJ62),(($G$19-AJ62)*AL62),0))</f>
        <v>12397.316400000002</v>
      </c>
      <c r="BS62" s="81">
        <f t="shared" ref="BS62:BS74" si="6">+IF($G$19&gt;=AN62,((AN62-AM62)*AO62),IF(($G$19&lt;AN62)*($G$19&gt;AM62),(($G$19-AM62)*AO62),0))</f>
        <v>5847.4362000000019</v>
      </c>
      <c r="BT62" s="81">
        <f t="shared" ref="BT62:BT74" si="7">+IF($G$19&gt;=AQ62,((AQ62-AP62)*AR62),IF(($G$19&lt;AQ62)*($G$19&gt;AP62),(($G$19-AP62)*AR62),0))</f>
        <v>3940.9158999999959</v>
      </c>
      <c r="BU62" s="81">
        <f t="shared" ref="BU62:BU74" si="8">+IF($G$19&gt;=AT62,((AT62-AS62)*AU62),IF(($G$19&lt;AT62)*($G$19&gt;AS62),(($G$19-AS62)*AU62),0))</f>
        <v>0</v>
      </c>
      <c r="BV62" s="81">
        <f>+IF($G$19&gt;=AW62,((AW62-AV62)*AX62),IF(($G$19&lt;AW62)*($G$19&gt;AV62),(($G$19-AV62)*AX62),0))</f>
        <v>0</v>
      </c>
      <c r="BW62" s="81">
        <f>+IF($G$19&gt;=AZ62,((AZ62-AY62)*BA62),IF(($G$19&lt;AZ62)*($G$19&gt;AY62),(($G$19-AY62)*BA62),0))</f>
        <v>0</v>
      </c>
      <c r="BX62" s="81">
        <f>+IF($G$19&gt;=BC62,((BC62-BB62)*BD62),IF(($G$19&lt;BC62)*($G$19&gt;BB62),(($G$19-BB62)*BD62),0))</f>
        <v>0</v>
      </c>
      <c r="BY62" s="81">
        <f>+IF($G$19&gt;=BF62,((BF62-BE62)*BG62),IF(($G$19&lt;BF62)*($G$19&gt;BE62),(($G$19-BE62)*BG62),0))</f>
        <v>0</v>
      </c>
      <c r="BZ62" s="81">
        <f>+IF($G$19&gt;=BI62,((BI62-BH62)*BJ62),IF(($G$19&lt;BI62)*($G$19&gt;BH62),(($G$19-BH62)*BJ62),0))</f>
        <v>0</v>
      </c>
      <c r="CA62" s="81">
        <f>+IF($G$19&gt;=BL62,((BL62-BK62)*BM62),IF(($G$19&lt;BL62)*($G$19&gt;BK62),(($G$19-BK62)*BM62),0))</f>
        <v>0</v>
      </c>
      <c r="CB62" s="89">
        <f>+SUM(BO62:CA62)</f>
        <v>43750.667949999995</v>
      </c>
      <c r="CC62" s="91" t="str">
        <f t="shared" ref="CC62:CC74" si="9">IF($T$78=S62,CB62,"")</f>
        <v/>
      </c>
      <c r="CD62" s="218">
        <f>+IF(($G$19&lt;=AB62)*($G$19&gt;=1),AC62,IF(($G$19&lt;=AE62)*($G$19&gt;=AD62),AF62,IF(($G$19&lt;=AH62)*($G$19&gt;=AG62),AI62,IF(($G$19&lt;=AK62)*($G$19&gt;=AJ62),AL62,IF(($G$19&lt;=AN62)*($G$19&gt;=AM62),AO62,IF(($G$19&lt;=AQ62)*($G$19&gt;=AP62),AR62,IF(($G$19&lt;=AT62)*($G$19&gt;=AS62),AU62,IF(($G$19&lt;=AW62)*($G$19&gt;=AV62),AX62,IF(($G$19&lt;=AZ62)*($G$19&gt;=AV62),BA62,IF(($G$19&lt;=BC62)*($G$19&gt;=BB62),BD62,IF(($G$19&lt;=BF62)*($G$19&gt;=BE62),BG62,IF(($G$19&lt;=BI62)*($G$19&gt;=BH62),BJ62,IF(($G$19&lt;=BL62)*($G$19&gt;=BK62),BM62,0)))))))))))))</f>
        <v>0.41</v>
      </c>
      <c r="CE62" s="135">
        <f t="shared" ref="CE62:CE74" si="10">IF(($G$19&gt;=BE62),BG62,0)</f>
        <v>0</v>
      </c>
      <c r="CF62" s="141" t="str">
        <f>IF(AND($T$78=S62,CE62&gt;CD62),CE62,IF(AND($T$78=S62,CD62&gt;=CE62),CD62,""))</f>
        <v/>
      </c>
      <c r="CG62" s="144" t="str">
        <f>IF($T$78=$S$62,X62,"")</f>
        <v/>
      </c>
      <c r="CH62" s="81" t="str">
        <f t="shared" ref="CH62:CH74" si="11">IF($T$78=S62,$M$19+$M$29,"")</f>
        <v/>
      </c>
      <c r="CI62" s="142" t="str">
        <f>IF($T$78=S62,(T62*($M$19)),"")</f>
        <v/>
      </c>
      <c r="CJ62" s="142" t="str">
        <f t="shared" ref="CJ62:CJ74" si="12">IF($T$78=S62,(U62+V62+W62)*CI62,"")</f>
        <v/>
      </c>
      <c r="CK62" s="142" t="str">
        <f t="shared" ref="CK62:CK74" si="13">IF($T$78=S62,(V62+W62)*($M$19+$M$29),"")</f>
        <v/>
      </c>
      <c r="CL62" s="142" t="str">
        <f t="shared" ref="CL62:CL74" si="14">IF($T$78=S62,(CH62+CI62+CJ62+CK62),"")</f>
        <v/>
      </c>
      <c r="CM62" s="142" t="str">
        <f t="shared" ref="CM62:CM74" si="15">IF($T$78=S62,IF(($M$19-$Z$75)&gt;0,($M$19-$Z$75),0),"")</f>
        <v/>
      </c>
      <c r="CN62" s="215" t="str">
        <f>IF($T$78=S62,(Y62),"")</f>
        <v/>
      </c>
      <c r="CO62" s="142" t="str">
        <f t="shared" ref="CO62:CO74" si="16">IF($T$78=S62,(CM62*CN62),"")</f>
        <v/>
      </c>
      <c r="CP62" s="81" t="str">
        <f t="shared" ref="CP62:CP74" si="17">IF($T$78=S62,($M$19-CO62),"")</f>
        <v/>
      </c>
      <c r="CQ62" s="81" t="str">
        <f t="shared" ref="CQ62:CQ74" si="18">IF($T$78=S62,(CR62-CP62),"")</f>
        <v/>
      </c>
      <c r="CR62" s="81" t="str">
        <f t="shared" ref="CR62:CR74" si="19">IF($T$78=S62,($CP$75/(100%-$CF$75)),"")</f>
        <v/>
      </c>
      <c r="CS62" s="145"/>
      <c r="CX62" s="82">
        <f>(AB62-BN62)*AC62</f>
        <v>1046.55</v>
      </c>
      <c r="CY62" s="81">
        <f>(AE62-AD62)*AF62</f>
        <v>6707.7475000000004</v>
      </c>
      <c r="CZ62" s="81">
        <f>(AH62-AG62)*AI62</f>
        <v>13810.701949999999</v>
      </c>
      <c r="DA62" s="81">
        <f>(AK62-AJ62)*AL62</f>
        <v>12397.316400000002</v>
      </c>
      <c r="DB62" s="81">
        <f>(AN62-AM62)*AO62</f>
        <v>5847.4362000000019</v>
      </c>
      <c r="DC62" s="81">
        <f>(AQ62-AP62)*AR62</f>
        <v>3940.9158999999959</v>
      </c>
      <c r="DD62" s="81">
        <f>(AT62-AS62)*AU62</f>
        <v>20999.995799999997</v>
      </c>
      <c r="DE62" s="81">
        <f>(AW62-AV62)*AX62</f>
        <v>46999.995299999995</v>
      </c>
      <c r="DF62" s="81">
        <f>(350000-AY62)*BA62</f>
        <v>23999.995199999994</v>
      </c>
      <c r="DG62" s="81">
        <f>(BC62-BB62)*BD62</f>
        <v>0</v>
      </c>
      <c r="DH62" s="81">
        <f>(BF62-BE62)*BG62</f>
        <v>0</v>
      </c>
      <c r="DI62" s="81">
        <f>(BI62-BH62)*BJ62</f>
        <v>0</v>
      </c>
      <c r="DJ62" s="81">
        <f>(BL62-BK62)*BM62</f>
        <v>0</v>
      </c>
    </row>
    <row r="63" spans="2:114" s="74" customFormat="1">
      <c r="Q63" s="213">
        <v>42619</v>
      </c>
      <c r="R63" s="74" t="s">
        <v>64</v>
      </c>
      <c r="S63" s="102" t="s">
        <v>108</v>
      </c>
      <c r="T63" s="104">
        <v>0.1</v>
      </c>
      <c r="U63" s="104">
        <v>0.05</v>
      </c>
      <c r="V63" s="104">
        <v>0</v>
      </c>
      <c r="W63" s="104">
        <v>0.02</v>
      </c>
      <c r="X63" s="128">
        <f>((U63+V63+W63)*T63)+(V63+W63)</f>
        <v>2.7000000000000003E-2</v>
      </c>
      <c r="Y63" s="155">
        <v>0.2006</v>
      </c>
      <c r="Z63" s="214">
        <v>2237</v>
      </c>
      <c r="AA63" s="120">
        <v>11475</v>
      </c>
      <c r="AB63" s="81">
        <v>18956</v>
      </c>
      <c r="AC63" s="105">
        <v>0.15</v>
      </c>
      <c r="AD63" s="120">
        <f t="shared" si="0"/>
        <v>18956.009999999998</v>
      </c>
      <c r="AE63" s="81">
        <v>31647</v>
      </c>
      <c r="AF63" s="105">
        <v>0.23619999999999999</v>
      </c>
      <c r="AG63" s="120">
        <f t="shared" si="1"/>
        <v>31647.01</v>
      </c>
      <c r="AH63" s="81">
        <v>38210</v>
      </c>
      <c r="AI63" s="105">
        <v>0.2006</v>
      </c>
      <c r="AJ63" s="120">
        <f t="shared" si="2"/>
        <v>38210.01</v>
      </c>
      <c r="AK63" s="81">
        <v>45282</v>
      </c>
      <c r="AL63" s="105">
        <v>0.22700000000000001</v>
      </c>
      <c r="AM63" s="120">
        <f t="shared" ref="AM63:AM69" si="20">AK63+0.01</f>
        <v>45282.01</v>
      </c>
      <c r="AN63" s="81">
        <v>76421</v>
      </c>
      <c r="AO63" s="105">
        <v>0.28199999999999997</v>
      </c>
      <c r="AP63" s="120">
        <f t="shared" ref="AP63:AP69" si="21">AN63+0.01</f>
        <v>76421.009999999995</v>
      </c>
      <c r="AQ63" s="81">
        <v>87741</v>
      </c>
      <c r="AR63" s="105">
        <v>0.31</v>
      </c>
      <c r="AS63" s="120">
        <f t="shared" ref="AS63:AS73" si="22">AQ63+0.01</f>
        <v>87741.01</v>
      </c>
      <c r="AT63" s="81">
        <v>90563</v>
      </c>
      <c r="AU63" s="105">
        <v>0.32790000000000002</v>
      </c>
      <c r="AV63" s="120">
        <f>AT63+0.01</f>
        <v>90563.01</v>
      </c>
      <c r="AW63" s="81">
        <v>106543</v>
      </c>
      <c r="AX63" s="105">
        <v>0.38290000000000002</v>
      </c>
      <c r="AY63" s="120">
        <f>AW63+0.01</f>
        <v>106543.01</v>
      </c>
      <c r="AZ63" s="81">
        <v>140388</v>
      </c>
      <c r="BA63" s="105">
        <v>0.40699999999999997</v>
      </c>
      <c r="BB63" s="120">
        <f>AZ63+0.01</f>
        <v>140388.01</v>
      </c>
      <c r="BC63" s="81">
        <v>200000</v>
      </c>
      <c r="BD63" s="105">
        <v>0.437</v>
      </c>
      <c r="BE63" s="120">
        <f>BC63+0.01</f>
        <v>200000.01</v>
      </c>
      <c r="BF63" s="81">
        <v>1000000000</v>
      </c>
      <c r="BG63" s="105">
        <v>0.47699999999999998</v>
      </c>
      <c r="BH63" s="120"/>
      <c r="BI63" s="81"/>
      <c r="BJ63" s="105"/>
      <c r="BK63" s="120"/>
      <c r="BL63" s="81"/>
      <c r="BM63" s="105"/>
      <c r="BN63" s="71">
        <v>11474</v>
      </c>
      <c r="BO63" s="82">
        <f t="shared" ref="BO63:BO74" si="23">+IF($G$19&lt;=AB63,(($G$19-BN63)*AC63),IF($G$19&gt;AB63,((AB63-BN63)*AC63),0))</f>
        <v>1122.3</v>
      </c>
      <c r="BP63" s="81">
        <f t="shared" si="3"/>
        <v>2997.6118380000003</v>
      </c>
      <c r="BQ63" s="81">
        <f t="shared" si="4"/>
        <v>1316.5357940000004</v>
      </c>
      <c r="BR63" s="81">
        <f t="shared" si="5"/>
        <v>1605.3417299999996</v>
      </c>
      <c r="BS63" s="81">
        <f t="shared" si="6"/>
        <v>8781.1951799999988</v>
      </c>
      <c r="BT63" s="81">
        <f t="shared" si="7"/>
        <v>3509.1969000000017</v>
      </c>
      <c r="BU63" s="81">
        <f t="shared" si="8"/>
        <v>925.3305210000018</v>
      </c>
      <c r="BV63" s="81">
        <f t="shared" ref="BV63:BV74" si="24">+IF($G$19&gt;=AW63,((AW63-AV63)*AX63),IF(($G$19&lt;AW63)*($G$19&gt;AV63),(($G$19-AV63)*AX63),0))</f>
        <v>6118.7381710000027</v>
      </c>
      <c r="BW63" s="81">
        <f t="shared" ref="BW63:BW74" si="25">+IF($G$19&gt;=AZ63,((AZ63-AY63)*BA63),IF(($G$19&lt;AZ63)*($G$19&gt;AY63),(($G$19-AY63)*BA63),0))</f>
        <v>13774.910930000002</v>
      </c>
      <c r="BX63" s="81">
        <f t="shared" ref="BX63:BX74" si="26">+IF($G$19&gt;=BC63,((BC63-BB63)*BD63),IF(($G$19&lt;BC63)*($G$19&gt;BB63),(($G$19-BB63)*BD63),0))</f>
        <v>4200.4396299999962</v>
      </c>
      <c r="BY63" s="81">
        <f t="shared" ref="BY63:BY74" si="27">+IF($G$19&gt;=BF63,((BF63-BE63)*BG63),IF(($G$19&lt;BF63)*($G$19&gt;BE63),(($G$19-BE63)*BG63),0))</f>
        <v>0</v>
      </c>
      <c r="BZ63" s="81">
        <f t="shared" ref="BZ63:BZ74" si="28">+IF($G$19&gt;=BI63,((BI63-BH63)*BJ63),IF(($G$19&lt;BI63)*($G$19&gt;BH63),(($G$19-BH63)*BJ63),0))</f>
        <v>0</v>
      </c>
      <c r="CA63" s="81">
        <f t="shared" ref="CA63:CA74" si="29">+IF($G$19&gt;=BL63,((BL63-BK63)*BM63),IF(($G$19&lt;BL63)*($G$19&gt;BK63),(($G$19-BK63)*BM63),0))</f>
        <v>0</v>
      </c>
      <c r="CB63" s="89">
        <f t="shared" ref="CB63:CB74" si="30">+SUM(BO63:CA63)</f>
        <v>44351.600694000008</v>
      </c>
      <c r="CC63" s="91" t="str">
        <f t="shared" si="9"/>
        <v/>
      </c>
      <c r="CD63" s="218">
        <f t="shared" ref="CD63:CD74" si="31">+IF(($G$19&lt;=AB63)*($G$19&gt;=1),AC63,IF(($G$19&lt;=AE63)*($G$19&gt;=AD63),AF63,IF(($G$19&lt;=AH63)*($G$19&gt;=AG63),AI63,IF(($G$19&lt;=AK63)*($G$19&gt;=AJ63),AL63,IF(($G$19&lt;=AN63)*($G$19&gt;=AM63),AO63,IF(($G$19&lt;=AQ63)*($G$19&gt;=AP63),AR63,IF(($G$19&lt;=AT63)*($G$19&gt;=AS63),AU63,IF(($G$19&lt;=AW63)*($G$19&gt;=AV63),AX63,IF(($G$19&lt;=AZ63)*($G$19&gt;=AV63),BA63,IF(($G$19&lt;=BC63)*($G$19&gt;=BB63),BD63,IF(($G$19&lt;=BF63)*($G$19&gt;=BE63),BG63,IF(($G$19&lt;=BI63)*($G$19&gt;=BH63),BJ63,IF(($G$19&lt;=BL63)*($G$19&gt;=BK63),BM63,0)))))))))))))</f>
        <v>0.437</v>
      </c>
      <c r="CE63" s="135">
        <f t="shared" si="10"/>
        <v>0</v>
      </c>
      <c r="CF63" s="141" t="str">
        <f t="shared" ref="CF63:CF74" si="32">IF(AND($T$78=S63,CE63&gt;CD63),CE63,IF(AND($T$78=S63,CD63&gt;=CE63),CD63,""))</f>
        <v/>
      </c>
      <c r="CG63" s="144" t="str">
        <f t="shared" ref="CG63:CG74" si="33">IF($T$78=S63,X63,"")</f>
        <v/>
      </c>
      <c r="CH63" s="81" t="str">
        <f t="shared" si="11"/>
        <v/>
      </c>
      <c r="CI63" s="142" t="str">
        <f t="shared" ref="CI63:CI74" si="34">IF($T$78=S63,(T63*($M$19)),"")</f>
        <v/>
      </c>
      <c r="CJ63" s="142" t="str">
        <f t="shared" si="12"/>
        <v/>
      </c>
      <c r="CK63" s="142" t="str">
        <f t="shared" si="13"/>
        <v/>
      </c>
      <c r="CL63" s="142" t="str">
        <f t="shared" si="14"/>
        <v/>
      </c>
      <c r="CM63" s="142" t="str">
        <f t="shared" si="15"/>
        <v/>
      </c>
      <c r="CN63" s="215" t="str">
        <f t="shared" ref="CN63:CN74" si="35">IF($T$78=S63,(Y63),"")</f>
        <v/>
      </c>
      <c r="CO63" s="142" t="str">
        <f t="shared" si="16"/>
        <v/>
      </c>
      <c r="CP63" s="81" t="str">
        <f t="shared" si="17"/>
        <v/>
      </c>
      <c r="CQ63" s="81" t="str">
        <f t="shared" si="18"/>
        <v/>
      </c>
      <c r="CR63" s="81" t="str">
        <f t="shared" si="19"/>
        <v/>
      </c>
      <c r="CS63" s="145"/>
      <c r="CX63" s="82">
        <f t="shared" ref="CX63:CX74" si="36">(AB63-BN63)*AC63</f>
        <v>1122.3</v>
      </c>
      <c r="CY63" s="81">
        <f t="shared" ref="CY63:CY74" si="37">(AE63-AD63)*AF63</f>
        <v>2997.6118380000003</v>
      </c>
      <c r="CZ63" s="81">
        <f t="shared" ref="CZ63:CZ74" si="38">(AH63-AG63)*AI63</f>
        <v>1316.5357940000004</v>
      </c>
      <c r="DA63" s="81">
        <f t="shared" ref="DA63:DA74" si="39">(AK63-AJ63)*AL63</f>
        <v>1605.3417299999996</v>
      </c>
      <c r="DB63" s="81">
        <f t="shared" ref="DB63:DB73" si="40">(AN63-AM63)*AO63</f>
        <v>8781.1951799999988</v>
      </c>
      <c r="DC63" s="81">
        <f t="shared" ref="DC63:DC73" si="41">(AQ63-AP63)*AR63</f>
        <v>3509.1969000000017</v>
      </c>
      <c r="DD63" s="81">
        <f t="shared" ref="DD63:DD73" si="42">(AT63-AS63)*AU63</f>
        <v>925.3305210000018</v>
      </c>
      <c r="DE63" s="81">
        <f t="shared" ref="DE63:DE72" si="43">(AW63-AV63)*AX63</f>
        <v>6118.7381710000027</v>
      </c>
      <c r="DF63" s="81">
        <f t="shared" ref="DF63:DF73" si="44">(AZ63-AY63)*BA63</f>
        <v>13774.910930000002</v>
      </c>
      <c r="DG63" s="81">
        <f t="shared" ref="DG63:DG72" si="45">(BC63-BB63)*BD63</f>
        <v>26050.439629999997</v>
      </c>
      <c r="DH63" s="81">
        <f>(350000-BE63)*BG63</f>
        <v>71549.995229999986</v>
      </c>
      <c r="DI63" s="81">
        <f t="shared" ref="DI63:DI74" si="46">(BI63-BH63)*BJ63</f>
        <v>0</v>
      </c>
      <c r="DJ63" s="81">
        <f t="shared" ref="DJ63:DJ74" si="47">(BL63-BK63)*BM63</f>
        <v>0</v>
      </c>
    </row>
    <row r="64" spans="2:114" s="74" customFormat="1">
      <c r="Q64" s="213">
        <v>42619</v>
      </c>
      <c r="R64" s="74" t="s">
        <v>64</v>
      </c>
      <c r="S64" s="102" t="s">
        <v>50</v>
      </c>
      <c r="T64" s="104">
        <v>0.1</v>
      </c>
      <c r="U64" s="104">
        <v>0.05</v>
      </c>
      <c r="V64" s="104">
        <v>0</v>
      </c>
      <c r="W64" s="104">
        <v>0.02</v>
      </c>
      <c r="X64" s="128">
        <f t="shared" ref="X64:X74" si="48">((U64+V64+W64)*T64)+(V64+W64)</f>
        <v>2.7000000000000003E-2</v>
      </c>
      <c r="Y64" s="155">
        <v>0.25800000000000001</v>
      </c>
      <c r="Z64" s="214">
        <v>2237</v>
      </c>
      <c r="AA64" s="120">
        <v>9135</v>
      </c>
      <c r="AB64" s="81">
        <v>11474</v>
      </c>
      <c r="AC64" s="105">
        <v>0.108</v>
      </c>
      <c r="AD64" s="120">
        <f t="shared" si="0"/>
        <v>11474.01</v>
      </c>
      <c r="AE64" s="81">
        <v>31000</v>
      </c>
      <c r="AF64" s="105">
        <v>0.25800000000000001</v>
      </c>
      <c r="AG64" s="120">
        <f t="shared" si="1"/>
        <v>31000.01</v>
      </c>
      <c r="AH64" s="81">
        <v>45282</v>
      </c>
      <c r="AI64" s="105">
        <v>0.27750000000000002</v>
      </c>
      <c r="AJ64" s="120">
        <f t="shared" si="2"/>
        <v>45282.01</v>
      </c>
      <c r="AK64" s="81">
        <v>67000</v>
      </c>
      <c r="AL64" s="105">
        <v>0.33250000000000002</v>
      </c>
      <c r="AM64" s="120">
        <f t="shared" si="20"/>
        <v>67000.009999999995</v>
      </c>
      <c r="AN64" s="81">
        <v>90563</v>
      </c>
      <c r="AO64" s="105">
        <v>0.379</v>
      </c>
      <c r="AP64" s="120">
        <f t="shared" si="21"/>
        <v>90563.01</v>
      </c>
      <c r="AQ64" s="81">
        <v>140388</v>
      </c>
      <c r="AR64" s="105">
        <v>0.434</v>
      </c>
      <c r="AS64" s="120">
        <f t="shared" si="22"/>
        <v>140388.01</v>
      </c>
      <c r="AT64" s="81">
        <v>200000</v>
      </c>
      <c r="AU64" s="105">
        <v>0.46400000000000002</v>
      </c>
      <c r="AV64" s="120">
        <v>200000.01</v>
      </c>
      <c r="AW64" s="81">
        <v>1000000</v>
      </c>
      <c r="AX64" s="105">
        <v>0.504</v>
      </c>
      <c r="AY64" s="120"/>
      <c r="AZ64" s="81"/>
      <c r="BA64" s="105"/>
      <c r="BB64" s="120"/>
      <c r="BC64" s="81"/>
      <c r="BD64" s="105"/>
      <c r="BE64" s="120"/>
      <c r="BF64" s="81"/>
      <c r="BG64" s="105"/>
      <c r="BH64" s="120"/>
      <c r="BI64" s="81"/>
      <c r="BJ64" s="105"/>
      <c r="BK64" s="120"/>
      <c r="BL64" s="81"/>
      <c r="BM64" s="105"/>
      <c r="BN64" s="71">
        <v>9134</v>
      </c>
      <c r="BO64" s="82">
        <f t="shared" si="23"/>
        <v>252.72</v>
      </c>
      <c r="BP64" s="81">
        <f t="shared" si="3"/>
        <v>5037.7054199999993</v>
      </c>
      <c r="BQ64" s="81">
        <f t="shared" si="4"/>
        <v>3963.2522250000006</v>
      </c>
      <c r="BR64" s="81">
        <f t="shared" si="5"/>
        <v>7221.231675</v>
      </c>
      <c r="BS64" s="81">
        <f t="shared" si="6"/>
        <v>8930.3732100000016</v>
      </c>
      <c r="BT64" s="81">
        <f t="shared" si="7"/>
        <v>21624.045660000003</v>
      </c>
      <c r="BU64" s="81">
        <f t="shared" si="8"/>
        <v>4459.9633599999961</v>
      </c>
      <c r="BV64" s="81">
        <f t="shared" si="24"/>
        <v>0</v>
      </c>
      <c r="BW64" s="81">
        <f t="shared" si="25"/>
        <v>0</v>
      </c>
      <c r="BX64" s="81">
        <f t="shared" si="26"/>
        <v>0</v>
      </c>
      <c r="BY64" s="81">
        <f t="shared" si="27"/>
        <v>0</v>
      </c>
      <c r="BZ64" s="81">
        <f t="shared" si="28"/>
        <v>0</v>
      </c>
      <c r="CA64" s="81">
        <f t="shared" si="29"/>
        <v>0</v>
      </c>
      <c r="CB64" s="89">
        <f t="shared" si="30"/>
        <v>51489.291549999994</v>
      </c>
      <c r="CC64" s="91" t="str">
        <f t="shared" si="9"/>
        <v/>
      </c>
      <c r="CD64" s="218">
        <f t="shared" si="31"/>
        <v>0.46400000000000002</v>
      </c>
      <c r="CE64" s="135">
        <f t="shared" si="10"/>
        <v>0</v>
      </c>
      <c r="CF64" s="141" t="str">
        <f t="shared" si="32"/>
        <v/>
      </c>
      <c r="CG64" s="144" t="str">
        <f t="shared" si="33"/>
        <v/>
      </c>
      <c r="CH64" s="81" t="str">
        <f t="shared" si="11"/>
        <v/>
      </c>
      <c r="CI64" s="142" t="str">
        <f t="shared" si="34"/>
        <v/>
      </c>
      <c r="CJ64" s="142" t="str">
        <f t="shared" si="12"/>
        <v/>
      </c>
      <c r="CK64" s="142" t="str">
        <f t="shared" si="13"/>
        <v/>
      </c>
      <c r="CL64" s="142" t="str">
        <f t="shared" si="14"/>
        <v/>
      </c>
      <c r="CM64" s="142" t="str">
        <f t="shared" si="15"/>
        <v/>
      </c>
      <c r="CN64" s="215" t="str">
        <f t="shared" si="35"/>
        <v/>
      </c>
      <c r="CO64" s="142" t="str">
        <f t="shared" si="16"/>
        <v/>
      </c>
      <c r="CP64" s="81" t="str">
        <f t="shared" si="17"/>
        <v/>
      </c>
      <c r="CQ64" s="81" t="str">
        <f t="shared" si="18"/>
        <v/>
      </c>
      <c r="CR64" s="81" t="str">
        <f t="shared" si="19"/>
        <v/>
      </c>
      <c r="CS64" s="145"/>
      <c r="CX64" s="82">
        <f t="shared" si="36"/>
        <v>252.72</v>
      </c>
      <c r="CY64" s="81">
        <f t="shared" si="37"/>
        <v>5037.7054199999993</v>
      </c>
      <c r="CZ64" s="81">
        <f t="shared" si="38"/>
        <v>3963.2522250000006</v>
      </c>
      <c r="DA64" s="81">
        <f t="shared" si="39"/>
        <v>7221.231675</v>
      </c>
      <c r="DB64" s="81">
        <f t="shared" si="40"/>
        <v>8930.3732100000016</v>
      </c>
      <c r="DC64" s="81">
        <f t="shared" si="41"/>
        <v>21624.045660000003</v>
      </c>
      <c r="DD64" s="81">
        <f t="shared" si="42"/>
        <v>27659.963359999998</v>
      </c>
      <c r="DE64" s="81">
        <f>(350000-AV64)*AX64</f>
        <v>75599.994959999996</v>
      </c>
      <c r="DF64" s="81">
        <f t="shared" si="44"/>
        <v>0</v>
      </c>
      <c r="DG64" s="81">
        <f t="shared" si="45"/>
        <v>0</v>
      </c>
      <c r="DH64" s="81">
        <f t="shared" ref="DH64:DH74" si="49">(BF64-BE64)*BG64</f>
        <v>0</v>
      </c>
      <c r="DI64" s="81">
        <f t="shared" si="46"/>
        <v>0</v>
      </c>
      <c r="DJ64" s="81">
        <f t="shared" si="47"/>
        <v>0</v>
      </c>
    </row>
    <row r="65" spans="17:114" s="74" customFormat="1">
      <c r="Q65" s="213">
        <v>42619</v>
      </c>
      <c r="R65" s="74" t="s">
        <v>64</v>
      </c>
      <c r="S65" s="102" t="s">
        <v>51</v>
      </c>
      <c r="T65" s="104">
        <v>0.1</v>
      </c>
      <c r="U65" s="104">
        <v>0.13</v>
      </c>
      <c r="V65" s="104">
        <v>0</v>
      </c>
      <c r="W65" s="104">
        <v>0.02</v>
      </c>
      <c r="X65" s="128">
        <f t="shared" si="48"/>
        <v>3.5000000000000003E-2</v>
      </c>
      <c r="Y65" s="155">
        <v>0.24679999999999999</v>
      </c>
      <c r="Z65" s="214">
        <v>2237</v>
      </c>
      <c r="AA65" s="120">
        <v>11475</v>
      </c>
      <c r="AB65" s="81">
        <v>16285</v>
      </c>
      <c r="AC65" s="105">
        <v>0.15</v>
      </c>
      <c r="AD65" s="120">
        <f t="shared" si="0"/>
        <v>16285.01</v>
      </c>
      <c r="AE65" s="81">
        <v>37345</v>
      </c>
      <c r="AF65" s="105">
        <v>0.27679999999999999</v>
      </c>
      <c r="AG65" s="120">
        <f t="shared" si="1"/>
        <v>37345.01</v>
      </c>
      <c r="AH65" s="81">
        <v>40492</v>
      </c>
      <c r="AI65" s="105">
        <v>0.24679999999999999</v>
      </c>
      <c r="AJ65" s="120">
        <f t="shared" si="2"/>
        <v>40492.01</v>
      </c>
      <c r="AK65" s="81">
        <v>45282</v>
      </c>
      <c r="AL65" s="105">
        <v>0.29820000000000002</v>
      </c>
      <c r="AM65" s="120">
        <f t="shared" si="20"/>
        <v>45282.01</v>
      </c>
      <c r="AN65" s="81">
        <v>80985</v>
      </c>
      <c r="AO65" s="105">
        <v>0.35320000000000001</v>
      </c>
      <c r="AP65" s="120">
        <f t="shared" si="21"/>
        <v>80985.009999999995</v>
      </c>
      <c r="AQ65" s="81">
        <v>90563</v>
      </c>
      <c r="AR65" s="105">
        <v>0.37019999999999997</v>
      </c>
      <c r="AS65" s="120">
        <f t="shared" si="22"/>
        <v>90563.01</v>
      </c>
      <c r="AT65" s="81">
        <v>131644</v>
      </c>
      <c r="AU65" s="105">
        <v>0.42520000000000002</v>
      </c>
      <c r="AV65" s="120">
        <f>AT65+0.01</f>
        <v>131644.01</v>
      </c>
      <c r="AW65" s="81">
        <v>140388</v>
      </c>
      <c r="AX65" s="105">
        <v>0.43840000000000001</v>
      </c>
      <c r="AY65" s="120">
        <f>AW65+0.01</f>
        <v>140388.01</v>
      </c>
      <c r="AZ65" s="81">
        <v>150000</v>
      </c>
      <c r="BA65" s="105">
        <v>0.46839999999999998</v>
      </c>
      <c r="BB65" s="120">
        <v>150000.01</v>
      </c>
      <c r="BC65" s="81">
        <v>200000</v>
      </c>
      <c r="BD65" s="105">
        <v>0.49299999999999999</v>
      </c>
      <c r="BE65" s="120">
        <v>200000.01</v>
      </c>
      <c r="BF65" s="81">
        <v>1000000000</v>
      </c>
      <c r="BG65" s="105">
        <v>0.53300000000000003</v>
      </c>
      <c r="BH65" s="120"/>
      <c r="BI65" s="81"/>
      <c r="BJ65" s="105"/>
      <c r="BK65" s="120"/>
      <c r="BL65" s="81"/>
      <c r="BM65" s="105"/>
      <c r="BN65" s="71">
        <v>11474</v>
      </c>
      <c r="BO65" s="82">
        <f t="shared" si="23"/>
        <v>721.65</v>
      </c>
      <c r="BP65" s="81">
        <f t="shared" si="3"/>
        <v>5829.4052319999992</v>
      </c>
      <c r="BQ65" s="81">
        <f t="shared" si="4"/>
        <v>776.67713199999946</v>
      </c>
      <c r="BR65" s="81">
        <f t="shared" si="5"/>
        <v>1428.3750179999995</v>
      </c>
      <c r="BS65" s="81">
        <f t="shared" si="6"/>
        <v>12610.296068</v>
      </c>
      <c r="BT65" s="81">
        <f t="shared" si="7"/>
        <v>3545.7718980000018</v>
      </c>
      <c r="BU65" s="81">
        <f t="shared" si="8"/>
        <v>17467.636948000003</v>
      </c>
      <c r="BV65" s="81">
        <f t="shared" si="24"/>
        <v>3833.3652159999961</v>
      </c>
      <c r="BW65" s="81">
        <f t="shared" si="25"/>
        <v>4502.2561159999959</v>
      </c>
      <c r="BX65" s="81">
        <f t="shared" si="26"/>
        <v>0</v>
      </c>
      <c r="BY65" s="81">
        <f t="shared" si="27"/>
        <v>0</v>
      </c>
      <c r="BZ65" s="81">
        <f t="shared" si="28"/>
        <v>0</v>
      </c>
      <c r="CA65" s="81">
        <f t="shared" si="29"/>
        <v>0</v>
      </c>
      <c r="CB65" s="89">
        <f t="shared" si="30"/>
        <v>50715.433627999999</v>
      </c>
      <c r="CC65" s="91" t="str">
        <f t="shared" si="9"/>
        <v/>
      </c>
      <c r="CD65" s="218">
        <f t="shared" si="31"/>
        <v>0.46839999999999998</v>
      </c>
      <c r="CE65" s="135">
        <f t="shared" si="10"/>
        <v>0</v>
      </c>
      <c r="CF65" s="141" t="str">
        <f t="shared" si="32"/>
        <v/>
      </c>
      <c r="CG65" s="144" t="str">
        <f t="shared" si="33"/>
        <v/>
      </c>
      <c r="CH65" s="81" t="str">
        <f t="shared" si="11"/>
        <v/>
      </c>
      <c r="CI65" s="142" t="str">
        <f t="shared" si="34"/>
        <v/>
      </c>
      <c r="CJ65" s="142" t="str">
        <f t="shared" si="12"/>
        <v/>
      </c>
      <c r="CK65" s="142" t="str">
        <f t="shared" si="13"/>
        <v/>
      </c>
      <c r="CL65" s="142" t="str">
        <f t="shared" si="14"/>
        <v/>
      </c>
      <c r="CM65" s="142" t="str">
        <f t="shared" si="15"/>
        <v/>
      </c>
      <c r="CN65" s="215" t="str">
        <f t="shared" si="35"/>
        <v/>
      </c>
      <c r="CO65" s="142" t="str">
        <f t="shared" si="16"/>
        <v/>
      </c>
      <c r="CP65" s="81" t="str">
        <f t="shared" si="17"/>
        <v/>
      </c>
      <c r="CQ65" s="81" t="str">
        <f t="shared" si="18"/>
        <v/>
      </c>
      <c r="CR65" s="81" t="str">
        <f t="shared" si="19"/>
        <v/>
      </c>
      <c r="CS65" s="145"/>
      <c r="CX65" s="82">
        <f t="shared" si="36"/>
        <v>721.65</v>
      </c>
      <c r="CY65" s="81">
        <f t="shared" si="37"/>
        <v>5829.4052319999992</v>
      </c>
      <c r="CZ65" s="81">
        <f t="shared" si="38"/>
        <v>776.67713199999946</v>
      </c>
      <c r="DA65" s="81">
        <f t="shared" si="39"/>
        <v>1428.3750179999995</v>
      </c>
      <c r="DB65" s="81">
        <f t="shared" si="40"/>
        <v>12610.296068</v>
      </c>
      <c r="DC65" s="81">
        <f t="shared" si="41"/>
        <v>3545.7718980000018</v>
      </c>
      <c r="DD65" s="81">
        <f t="shared" si="42"/>
        <v>17467.636948000003</v>
      </c>
      <c r="DE65" s="81">
        <f t="shared" si="43"/>
        <v>3833.3652159999961</v>
      </c>
      <c r="DF65" s="81">
        <f t="shared" si="44"/>
        <v>4502.2561159999959</v>
      </c>
      <c r="DG65" s="81">
        <f t="shared" si="45"/>
        <v>24649.995069999994</v>
      </c>
      <c r="DH65" s="81">
        <f>(350000-BE65)*BG65</f>
        <v>79949.99467</v>
      </c>
      <c r="DI65" s="81">
        <f t="shared" si="46"/>
        <v>0</v>
      </c>
      <c r="DJ65" s="81">
        <f t="shared" si="47"/>
        <v>0</v>
      </c>
    </row>
    <row r="66" spans="17:114" s="74" customFormat="1">
      <c r="Q66" s="213">
        <v>42619</v>
      </c>
      <c r="R66" s="74" t="s">
        <v>64</v>
      </c>
      <c r="S66" s="102" t="s">
        <v>52</v>
      </c>
      <c r="T66" s="104">
        <v>0.1</v>
      </c>
      <c r="U66" s="104">
        <v>0.13</v>
      </c>
      <c r="V66" s="104">
        <v>0</v>
      </c>
      <c r="W66" s="104">
        <v>0.04</v>
      </c>
      <c r="X66" s="128">
        <f t="shared" si="48"/>
        <v>5.7000000000000002E-2</v>
      </c>
      <c r="Y66" s="155">
        <v>0.222</v>
      </c>
      <c r="Z66" s="214">
        <v>2237</v>
      </c>
      <c r="AA66" s="120">
        <v>11475</v>
      </c>
      <c r="AB66" s="81">
        <v>17351</v>
      </c>
      <c r="AC66" s="105">
        <v>0.15</v>
      </c>
      <c r="AD66" s="120">
        <f t="shared" si="0"/>
        <v>17351.009999999998</v>
      </c>
      <c r="AE66" s="81">
        <v>19031</v>
      </c>
      <c r="AF66" s="105">
        <v>0.23200000000000001</v>
      </c>
      <c r="AG66" s="120">
        <f t="shared" si="1"/>
        <v>19031.009999999998</v>
      </c>
      <c r="AH66" s="81">
        <v>23412</v>
      </c>
      <c r="AI66" s="105">
        <v>0.39200000000000002</v>
      </c>
      <c r="AJ66" s="120">
        <f t="shared" si="2"/>
        <v>23412.01</v>
      </c>
      <c r="AK66" s="81">
        <v>35148</v>
      </c>
      <c r="AL66" s="105">
        <v>0.23200000000000001</v>
      </c>
      <c r="AM66" s="120">
        <f t="shared" si="20"/>
        <v>35148.01</v>
      </c>
      <c r="AN66" s="81">
        <v>45282</v>
      </c>
      <c r="AO66" s="105">
        <v>0.28499999999999998</v>
      </c>
      <c r="AP66" s="120">
        <f t="shared" si="21"/>
        <v>45282.01</v>
      </c>
      <c r="AQ66" s="81">
        <v>70295</v>
      </c>
      <c r="AR66" s="105">
        <v>0.34</v>
      </c>
      <c r="AS66" s="120">
        <f t="shared" si="22"/>
        <v>70295.009999999995</v>
      </c>
      <c r="AT66" s="81">
        <v>90563</v>
      </c>
      <c r="AU66" s="105">
        <v>0.35049999999999998</v>
      </c>
      <c r="AV66" s="120">
        <f>AT66+0.01</f>
        <v>90563.01</v>
      </c>
      <c r="AW66" s="81">
        <v>125500</v>
      </c>
      <c r="AX66" s="105">
        <v>0.40550000000000003</v>
      </c>
      <c r="AY66" s="120">
        <f>AW66+0.01</f>
        <v>125500.01</v>
      </c>
      <c r="AZ66" s="81">
        <v>140388</v>
      </c>
      <c r="BA66" s="105">
        <v>0.41799999999999998</v>
      </c>
      <c r="BB66" s="120">
        <v>140388.01</v>
      </c>
      <c r="BC66" s="81">
        <v>175700</v>
      </c>
      <c r="BD66" s="105">
        <v>0.44800000000000001</v>
      </c>
      <c r="BE66" s="120">
        <v>175700.01</v>
      </c>
      <c r="BF66" s="81">
        <v>200000</v>
      </c>
      <c r="BG66" s="105">
        <v>0.45800000000000002</v>
      </c>
      <c r="BH66" s="120">
        <v>200000.01</v>
      </c>
      <c r="BI66" s="81">
        <v>1000000000</v>
      </c>
      <c r="BJ66" s="105">
        <v>0.498</v>
      </c>
      <c r="BK66" s="120"/>
      <c r="BL66" s="81"/>
      <c r="BM66" s="105"/>
      <c r="BN66" s="71">
        <v>11474</v>
      </c>
      <c r="BO66" s="82">
        <f t="shared" si="23"/>
        <v>881.55</v>
      </c>
      <c r="BP66" s="81">
        <f t="shared" si="3"/>
        <v>389.75768000000039</v>
      </c>
      <c r="BQ66" s="81">
        <f t="shared" si="4"/>
        <v>1717.3480800000007</v>
      </c>
      <c r="BR66" s="81">
        <f t="shared" si="5"/>
        <v>2722.7496800000004</v>
      </c>
      <c r="BS66" s="81">
        <f t="shared" si="6"/>
        <v>2888.1871499999993</v>
      </c>
      <c r="BT66" s="81">
        <f t="shared" si="7"/>
        <v>8504.4166000000005</v>
      </c>
      <c r="BU66" s="81">
        <f t="shared" si="8"/>
        <v>7103.9304950000014</v>
      </c>
      <c r="BV66" s="81">
        <f t="shared" si="24"/>
        <v>14166.949445000004</v>
      </c>
      <c r="BW66" s="81">
        <f t="shared" si="25"/>
        <v>6223.1798200000021</v>
      </c>
      <c r="BX66" s="81">
        <f t="shared" si="26"/>
        <v>4306.1715199999962</v>
      </c>
      <c r="BY66" s="81">
        <f t="shared" si="27"/>
        <v>0</v>
      </c>
      <c r="BZ66" s="81">
        <f t="shared" si="28"/>
        <v>0</v>
      </c>
      <c r="CA66" s="81">
        <f t="shared" si="29"/>
        <v>0</v>
      </c>
      <c r="CB66" s="89">
        <f t="shared" si="30"/>
        <v>48904.240470000004</v>
      </c>
      <c r="CC66" s="91" t="str">
        <f t="shared" si="9"/>
        <v/>
      </c>
      <c r="CD66" s="218">
        <f t="shared" si="31"/>
        <v>0.44800000000000001</v>
      </c>
      <c r="CE66" s="135">
        <f t="shared" si="10"/>
        <v>0</v>
      </c>
      <c r="CF66" s="141" t="str">
        <f t="shared" si="32"/>
        <v/>
      </c>
      <c r="CG66" s="144" t="str">
        <f t="shared" si="33"/>
        <v/>
      </c>
      <c r="CH66" s="81" t="str">
        <f t="shared" si="11"/>
        <v/>
      </c>
      <c r="CI66" s="142" t="str">
        <f t="shared" si="34"/>
        <v/>
      </c>
      <c r="CJ66" s="142" t="str">
        <f t="shared" si="12"/>
        <v/>
      </c>
      <c r="CK66" s="142" t="str">
        <f t="shared" si="13"/>
        <v/>
      </c>
      <c r="CL66" s="142" t="str">
        <f t="shared" si="14"/>
        <v/>
      </c>
      <c r="CM66" s="142" t="str">
        <f t="shared" si="15"/>
        <v/>
      </c>
      <c r="CN66" s="215" t="str">
        <f t="shared" si="35"/>
        <v/>
      </c>
      <c r="CO66" s="142" t="str">
        <f t="shared" si="16"/>
        <v/>
      </c>
      <c r="CP66" s="81" t="str">
        <f t="shared" si="17"/>
        <v/>
      </c>
      <c r="CQ66" s="81" t="str">
        <f t="shared" si="18"/>
        <v/>
      </c>
      <c r="CR66" s="81" t="str">
        <f t="shared" si="19"/>
        <v/>
      </c>
      <c r="CS66" s="145"/>
      <c r="CX66" s="82">
        <f t="shared" si="36"/>
        <v>881.55</v>
      </c>
      <c r="CY66" s="81">
        <f t="shared" si="37"/>
        <v>389.75768000000039</v>
      </c>
      <c r="CZ66" s="81">
        <f t="shared" si="38"/>
        <v>1717.3480800000007</v>
      </c>
      <c r="DA66" s="81">
        <f t="shared" si="39"/>
        <v>2722.7496800000004</v>
      </c>
      <c r="DB66" s="81">
        <f t="shared" si="40"/>
        <v>2888.1871499999993</v>
      </c>
      <c r="DC66" s="81">
        <f t="shared" si="41"/>
        <v>8504.4166000000005</v>
      </c>
      <c r="DD66" s="81">
        <f t="shared" si="42"/>
        <v>7103.9304950000014</v>
      </c>
      <c r="DE66" s="81">
        <f t="shared" si="43"/>
        <v>14166.949445000004</v>
      </c>
      <c r="DF66" s="81">
        <f t="shared" si="44"/>
        <v>6223.1798200000021</v>
      </c>
      <c r="DG66" s="81">
        <f t="shared" si="45"/>
        <v>15819.771519999997</v>
      </c>
      <c r="DH66" s="81">
        <f t="shared" si="49"/>
        <v>11129.395419999995</v>
      </c>
      <c r="DI66" s="81">
        <f>(350000-BH66)*BJ66</f>
        <v>74699.995020000002</v>
      </c>
      <c r="DJ66" s="81">
        <f t="shared" si="47"/>
        <v>0</v>
      </c>
    </row>
    <row r="67" spans="17:114" s="74" customFormat="1">
      <c r="Q67" s="213">
        <v>42619</v>
      </c>
      <c r="R67" s="74" t="s">
        <v>64</v>
      </c>
      <c r="S67" s="102" t="s">
        <v>53</v>
      </c>
      <c r="T67" s="104">
        <v>0.1</v>
      </c>
      <c r="U67" s="104">
        <v>0.05</v>
      </c>
      <c r="V67" s="104">
        <v>0</v>
      </c>
      <c r="W67" s="104">
        <v>0.02</v>
      </c>
      <c r="X67" s="128">
        <f t="shared" si="48"/>
        <v>2.7000000000000003E-2</v>
      </c>
      <c r="Y67" s="155">
        <v>0.20899999999999999</v>
      </c>
      <c r="Z67" s="214">
        <v>2237</v>
      </c>
      <c r="AA67" s="120">
        <v>11475</v>
      </c>
      <c r="AB67" s="81">
        <v>14081</v>
      </c>
      <c r="AC67" s="105">
        <v>0.15</v>
      </c>
      <c r="AD67" s="120">
        <f t="shared" si="0"/>
        <v>14081.01</v>
      </c>
      <c r="AE67" s="81">
        <v>41011</v>
      </c>
      <c r="AF67" s="105">
        <v>0.20899999999999999</v>
      </c>
      <c r="AG67" s="120">
        <f t="shared" si="1"/>
        <v>41011.01</v>
      </c>
      <c r="AH67" s="81">
        <v>45282</v>
      </c>
      <c r="AI67" s="105">
        <v>0.23599999999999999</v>
      </c>
      <c r="AJ67" s="120">
        <f t="shared" si="2"/>
        <v>45282.01</v>
      </c>
      <c r="AK67" s="81">
        <v>82024</v>
      </c>
      <c r="AL67" s="105">
        <v>0.29099999999999998</v>
      </c>
      <c r="AM67" s="120">
        <f t="shared" si="20"/>
        <v>82024.009999999995</v>
      </c>
      <c r="AN67" s="81">
        <v>90563</v>
      </c>
      <c r="AO67" s="105">
        <v>0.32700000000000001</v>
      </c>
      <c r="AP67" s="120">
        <f t="shared" si="21"/>
        <v>90563.01</v>
      </c>
      <c r="AQ67" s="81">
        <v>133353</v>
      </c>
      <c r="AR67" s="105">
        <v>0.38200000000000001</v>
      </c>
      <c r="AS67" s="120">
        <f t="shared" si="22"/>
        <v>133353.01</v>
      </c>
      <c r="AT67" s="81">
        <v>140388</v>
      </c>
      <c r="AU67" s="105">
        <v>0.40050000000000002</v>
      </c>
      <c r="AV67" s="120">
        <f>AT67+0.01</f>
        <v>140388.01</v>
      </c>
      <c r="AW67" s="81">
        <v>200000</v>
      </c>
      <c r="AX67" s="105">
        <v>0.43049999999999999</v>
      </c>
      <c r="AY67" s="120">
        <v>200000.01</v>
      </c>
      <c r="AZ67" s="81">
        <v>1000000000</v>
      </c>
      <c r="BA67" s="105">
        <v>0.47049999999999997</v>
      </c>
      <c r="BB67" s="120"/>
      <c r="BC67" s="81"/>
      <c r="BD67" s="105"/>
      <c r="BE67" s="120"/>
      <c r="BF67" s="81"/>
      <c r="BG67" s="105"/>
      <c r="BH67" s="120"/>
      <c r="BI67" s="81"/>
      <c r="BJ67" s="105"/>
      <c r="BK67" s="120"/>
      <c r="BL67" s="81"/>
      <c r="BM67" s="105"/>
      <c r="BN67" s="71">
        <v>11474</v>
      </c>
      <c r="BO67" s="82">
        <f t="shared" si="23"/>
        <v>391.05</v>
      </c>
      <c r="BP67" s="81">
        <f t="shared" si="3"/>
        <v>5628.367909999999</v>
      </c>
      <c r="BQ67" s="81">
        <f t="shared" si="4"/>
        <v>1007.9536399999995</v>
      </c>
      <c r="BR67" s="81">
        <f t="shared" si="5"/>
        <v>10691.919089999999</v>
      </c>
      <c r="BS67" s="81">
        <f t="shared" si="6"/>
        <v>2792.2497300000018</v>
      </c>
      <c r="BT67" s="81">
        <f t="shared" si="7"/>
        <v>16345.776180000003</v>
      </c>
      <c r="BU67" s="81">
        <f t="shared" si="8"/>
        <v>2817.5134949999965</v>
      </c>
      <c r="BV67" s="81">
        <f t="shared" si="24"/>
        <v>4137.9616949999963</v>
      </c>
      <c r="BW67" s="81">
        <f t="shared" si="25"/>
        <v>0</v>
      </c>
      <c r="BX67" s="81">
        <f t="shared" si="26"/>
        <v>0</v>
      </c>
      <c r="BY67" s="81">
        <f t="shared" si="27"/>
        <v>0</v>
      </c>
      <c r="BZ67" s="81">
        <f t="shared" si="28"/>
        <v>0</v>
      </c>
      <c r="CA67" s="81">
        <f t="shared" si="29"/>
        <v>0</v>
      </c>
      <c r="CB67" s="89">
        <f t="shared" si="30"/>
        <v>43812.791740000001</v>
      </c>
      <c r="CC67" s="91" t="str">
        <f t="shared" si="9"/>
        <v/>
      </c>
      <c r="CD67" s="218">
        <f t="shared" si="31"/>
        <v>0.43049999999999999</v>
      </c>
      <c r="CE67" s="135">
        <f t="shared" si="10"/>
        <v>0</v>
      </c>
      <c r="CF67" s="141" t="str">
        <f t="shared" si="32"/>
        <v/>
      </c>
      <c r="CG67" s="144" t="str">
        <f t="shared" si="33"/>
        <v/>
      </c>
      <c r="CH67" s="81" t="str">
        <f t="shared" si="11"/>
        <v/>
      </c>
      <c r="CI67" s="142" t="str">
        <f t="shared" si="34"/>
        <v/>
      </c>
      <c r="CJ67" s="142" t="str">
        <f t="shared" si="12"/>
        <v/>
      </c>
      <c r="CK67" s="142" t="str">
        <f t="shared" si="13"/>
        <v/>
      </c>
      <c r="CL67" s="142" t="str">
        <f t="shared" si="14"/>
        <v/>
      </c>
      <c r="CM67" s="142" t="str">
        <f t="shared" si="15"/>
        <v/>
      </c>
      <c r="CN67" s="215" t="str">
        <f t="shared" si="35"/>
        <v/>
      </c>
      <c r="CO67" s="142" t="str">
        <f t="shared" si="16"/>
        <v/>
      </c>
      <c r="CP67" s="81" t="str">
        <f t="shared" si="17"/>
        <v/>
      </c>
      <c r="CQ67" s="81" t="str">
        <f t="shared" si="18"/>
        <v/>
      </c>
      <c r="CR67" s="81" t="str">
        <f t="shared" si="19"/>
        <v/>
      </c>
      <c r="CS67" s="145"/>
      <c r="CX67" s="82">
        <f t="shared" si="36"/>
        <v>391.05</v>
      </c>
      <c r="CY67" s="81">
        <f t="shared" si="37"/>
        <v>5628.367909999999</v>
      </c>
      <c r="CZ67" s="81">
        <f t="shared" si="38"/>
        <v>1007.9536399999995</v>
      </c>
      <c r="DA67" s="81">
        <f t="shared" si="39"/>
        <v>10691.919089999999</v>
      </c>
      <c r="DB67" s="81">
        <f t="shared" si="40"/>
        <v>2792.2497300000018</v>
      </c>
      <c r="DC67" s="81">
        <f t="shared" si="41"/>
        <v>16345.776180000003</v>
      </c>
      <c r="DD67" s="81">
        <f t="shared" si="42"/>
        <v>2817.5134949999965</v>
      </c>
      <c r="DE67" s="81">
        <f t="shared" si="43"/>
        <v>25662.961694999995</v>
      </c>
      <c r="DF67" s="81">
        <f>(350000-AY67)*BA67</f>
        <v>70574.995294999986</v>
      </c>
      <c r="DG67" s="81">
        <f t="shared" si="45"/>
        <v>0</v>
      </c>
      <c r="DH67" s="81">
        <f t="shared" si="49"/>
        <v>0</v>
      </c>
      <c r="DI67" s="81">
        <f t="shared" si="46"/>
        <v>0</v>
      </c>
      <c r="DJ67" s="81">
        <f t="shared" si="47"/>
        <v>0</v>
      </c>
    </row>
    <row r="68" spans="17:114" s="74" customFormat="1">
      <c r="Q68" s="213">
        <v>42619</v>
      </c>
      <c r="R68" s="74" t="s">
        <v>64</v>
      </c>
      <c r="S68" s="102" t="s">
        <v>54</v>
      </c>
      <c r="T68" s="104">
        <v>0.1</v>
      </c>
      <c r="U68" s="104">
        <v>0.15</v>
      </c>
      <c r="V68" s="104">
        <v>0</v>
      </c>
      <c r="W68" s="104">
        <v>0.03</v>
      </c>
      <c r="X68" s="128">
        <f t="shared" si="48"/>
        <v>4.8000000000000001E-2</v>
      </c>
      <c r="Y68" s="155">
        <v>0.2379</v>
      </c>
      <c r="Z68" s="214">
        <v>2237</v>
      </c>
      <c r="AA68" s="120">
        <v>11475</v>
      </c>
      <c r="AB68" s="81">
        <v>11894</v>
      </c>
      <c r="AC68" s="105">
        <v>0.15</v>
      </c>
      <c r="AD68" s="120">
        <f t="shared" si="0"/>
        <v>11894.01</v>
      </c>
      <c r="AE68" s="81">
        <v>15000</v>
      </c>
      <c r="AF68" s="105">
        <v>0.2379</v>
      </c>
      <c r="AG68" s="120">
        <f t="shared" si="1"/>
        <v>15000.01</v>
      </c>
      <c r="AH68" s="81">
        <v>21000</v>
      </c>
      <c r="AI68" s="105">
        <v>0.28789999999999999</v>
      </c>
      <c r="AJ68" s="120">
        <f t="shared" si="2"/>
        <v>21000.01</v>
      </c>
      <c r="AK68" s="81">
        <v>29590</v>
      </c>
      <c r="AL68" s="105">
        <v>0.2379</v>
      </c>
      <c r="AM68" s="120">
        <f t="shared" si="20"/>
        <v>29590.01</v>
      </c>
      <c r="AN68" s="81">
        <v>45282</v>
      </c>
      <c r="AO68" s="105">
        <v>0.29949999999999999</v>
      </c>
      <c r="AP68" s="120">
        <f t="shared" si="21"/>
        <v>45282.01</v>
      </c>
      <c r="AQ68" s="81">
        <v>59180</v>
      </c>
      <c r="AR68" s="105">
        <v>0.35449999999999998</v>
      </c>
      <c r="AS68" s="120">
        <f t="shared" si="22"/>
        <v>59180.01</v>
      </c>
      <c r="AT68" s="81">
        <v>90563</v>
      </c>
      <c r="AU68" s="105">
        <v>0.37169999999999997</v>
      </c>
      <c r="AV68" s="120">
        <f>AT68+0.01</f>
        <v>90563.01</v>
      </c>
      <c r="AW68" s="81">
        <v>93000</v>
      </c>
      <c r="AX68" s="105">
        <v>0.42670000000000002</v>
      </c>
      <c r="AY68" s="120">
        <f>AW68+0.01</f>
        <v>93000.01</v>
      </c>
      <c r="AZ68" s="81">
        <v>140388</v>
      </c>
      <c r="BA68" s="105">
        <v>0.435</v>
      </c>
      <c r="BB68" s="120">
        <f>AZ68+0.01</f>
        <v>140388.01</v>
      </c>
      <c r="BC68" s="81">
        <v>150000</v>
      </c>
      <c r="BD68" s="105">
        <v>0.46500000000000002</v>
      </c>
      <c r="BE68" s="120">
        <f>BC68+0.01</f>
        <v>150000.01</v>
      </c>
      <c r="BF68" s="81">
        <v>200000</v>
      </c>
      <c r="BG68" s="105">
        <v>0.5</v>
      </c>
      <c r="BH68" s="120">
        <f>BF68+0.01</f>
        <v>200000.01</v>
      </c>
      <c r="BI68" s="81">
        <v>1000000000</v>
      </c>
      <c r="BJ68" s="105">
        <v>0.54</v>
      </c>
      <c r="BK68" s="120"/>
      <c r="BL68" s="81"/>
      <c r="BM68" s="105"/>
      <c r="BN68" s="71">
        <v>11474</v>
      </c>
      <c r="BO68" s="82">
        <f t="shared" si="23"/>
        <v>63</v>
      </c>
      <c r="BP68" s="81">
        <f t="shared" si="3"/>
        <v>738.91502099999991</v>
      </c>
      <c r="BQ68" s="81">
        <f t="shared" si="4"/>
        <v>1727.397121</v>
      </c>
      <c r="BR68" s="81">
        <f t="shared" si="5"/>
        <v>2043.5586210000004</v>
      </c>
      <c r="BS68" s="81">
        <f t="shared" si="6"/>
        <v>4699.7510050000001</v>
      </c>
      <c r="BT68" s="81">
        <f t="shared" si="7"/>
        <v>4926.837454999999</v>
      </c>
      <c r="BU68" s="81">
        <f t="shared" si="8"/>
        <v>11665.057382999998</v>
      </c>
      <c r="BV68" s="81">
        <f t="shared" si="24"/>
        <v>1039.8636330000022</v>
      </c>
      <c r="BW68" s="81">
        <f t="shared" si="25"/>
        <v>20613.775650000003</v>
      </c>
      <c r="BX68" s="81">
        <f t="shared" si="26"/>
        <v>4469.5753499999955</v>
      </c>
      <c r="BY68" s="81">
        <f t="shared" si="27"/>
        <v>0</v>
      </c>
      <c r="BZ68" s="81">
        <f t="shared" si="28"/>
        <v>0</v>
      </c>
      <c r="CA68" s="81">
        <f t="shared" si="29"/>
        <v>0</v>
      </c>
      <c r="CB68" s="89">
        <f t="shared" si="30"/>
        <v>51987.731239000001</v>
      </c>
      <c r="CC68" s="91" t="str">
        <f t="shared" si="9"/>
        <v/>
      </c>
      <c r="CD68" s="218">
        <f t="shared" si="31"/>
        <v>0.46500000000000002</v>
      </c>
      <c r="CE68" s="135">
        <f t="shared" si="10"/>
        <v>0</v>
      </c>
      <c r="CF68" s="141" t="str">
        <f t="shared" si="32"/>
        <v/>
      </c>
      <c r="CG68" s="144" t="str">
        <f t="shared" si="33"/>
        <v/>
      </c>
      <c r="CH68" s="81" t="str">
        <f t="shared" si="11"/>
        <v/>
      </c>
      <c r="CI68" s="142" t="str">
        <f t="shared" si="34"/>
        <v/>
      </c>
      <c r="CJ68" s="142" t="str">
        <f t="shared" si="12"/>
        <v/>
      </c>
      <c r="CK68" s="142" t="str">
        <f t="shared" si="13"/>
        <v/>
      </c>
      <c r="CL68" s="142" t="str">
        <f t="shared" si="14"/>
        <v/>
      </c>
      <c r="CM68" s="142" t="str">
        <f t="shared" si="15"/>
        <v/>
      </c>
      <c r="CN68" s="215" t="str">
        <f t="shared" si="35"/>
        <v/>
      </c>
      <c r="CO68" s="142" t="str">
        <f t="shared" si="16"/>
        <v/>
      </c>
      <c r="CP68" s="81" t="str">
        <f t="shared" si="17"/>
        <v/>
      </c>
      <c r="CQ68" s="81" t="str">
        <f t="shared" si="18"/>
        <v/>
      </c>
      <c r="CR68" s="81" t="str">
        <f t="shared" si="19"/>
        <v/>
      </c>
      <c r="CS68" s="145"/>
      <c r="CX68" s="82">
        <f t="shared" si="36"/>
        <v>63</v>
      </c>
      <c r="CY68" s="81">
        <f t="shared" si="37"/>
        <v>738.91502099999991</v>
      </c>
      <c r="CZ68" s="81">
        <f t="shared" si="38"/>
        <v>1727.397121</v>
      </c>
      <c r="DA68" s="81">
        <f t="shared" si="39"/>
        <v>2043.5586210000004</v>
      </c>
      <c r="DB68" s="81">
        <f t="shared" si="40"/>
        <v>4699.7510050000001</v>
      </c>
      <c r="DC68" s="81">
        <f t="shared" si="41"/>
        <v>4926.837454999999</v>
      </c>
      <c r="DD68" s="81">
        <f t="shared" si="42"/>
        <v>11665.057382999998</v>
      </c>
      <c r="DE68" s="81">
        <f t="shared" si="43"/>
        <v>1039.8636330000022</v>
      </c>
      <c r="DF68" s="81">
        <f t="shared" si="44"/>
        <v>20613.775650000003</v>
      </c>
      <c r="DG68" s="81">
        <f t="shared" si="45"/>
        <v>4469.5753499999955</v>
      </c>
      <c r="DH68" s="81">
        <f t="shared" si="49"/>
        <v>24999.994999999995</v>
      </c>
      <c r="DI68" s="81">
        <f>(350000-BH68)*BJ68</f>
        <v>80999.994600000005</v>
      </c>
      <c r="DJ68" s="81">
        <f t="shared" si="47"/>
        <v>0</v>
      </c>
    </row>
    <row r="69" spans="17:114" s="74" customFormat="1">
      <c r="Q69" s="213">
        <v>42619</v>
      </c>
      <c r="R69" s="74" t="s">
        <v>64</v>
      </c>
      <c r="S69" s="102" t="s">
        <v>55</v>
      </c>
      <c r="T69" s="104">
        <v>0.1</v>
      </c>
      <c r="U69" s="104">
        <v>0.05</v>
      </c>
      <c r="V69" s="104">
        <v>0</v>
      </c>
      <c r="W69" s="104">
        <v>0.02</v>
      </c>
      <c r="X69" s="128">
        <f t="shared" si="48"/>
        <v>2.7000000000000003E-2</v>
      </c>
      <c r="Y69" s="155">
        <v>0.19</v>
      </c>
      <c r="Z69" s="214">
        <v>2237</v>
      </c>
      <c r="AA69" s="120">
        <v>11475</v>
      </c>
      <c r="AB69" s="81">
        <v>12947</v>
      </c>
      <c r="AC69" s="105">
        <v>0.15</v>
      </c>
      <c r="AD69" s="120">
        <f t="shared" si="0"/>
        <v>12947.01</v>
      </c>
      <c r="AE69" s="81">
        <v>43176</v>
      </c>
      <c r="AF69" s="105">
        <v>0.19</v>
      </c>
      <c r="AG69" s="120">
        <f t="shared" si="1"/>
        <v>43176.01</v>
      </c>
      <c r="AH69" s="81">
        <v>45282</v>
      </c>
      <c r="AI69" s="105">
        <v>0.22</v>
      </c>
      <c r="AJ69" s="120">
        <f t="shared" si="2"/>
        <v>45282.01</v>
      </c>
      <c r="AK69" s="81">
        <v>86351</v>
      </c>
      <c r="AL69" s="105">
        <v>0.27500000000000002</v>
      </c>
      <c r="AM69" s="120">
        <f t="shared" si="20"/>
        <v>86351.01</v>
      </c>
      <c r="AN69" s="81">
        <v>90563</v>
      </c>
      <c r="AO69" s="105">
        <v>0.29499999999999998</v>
      </c>
      <c r="AP69" s="120">
        <f t="shared" si="21"/>
        <v>90563.01</v>
      </c>
      <c r="AQ69" s="81">
        <v>140388</v>
      </c>
      <c r="AR69" s="105">
        <v>0.35</v>
      </c>
      <c r="AS69" s="120">
        <f t="shared" si="22"/>
        <v>140388.01</v>
      </c>
      <c r="AT69" s="81">
        <v>200000</v>
      </c>
      <c r="AU69" s="105">
        <v>0.40500000000000003</v>
      </c>
      <c r="AV69" s="120">
        <v>200000.01</v>
      </c>
      <c r="AW69" s="81">
        <v>1000000000</v>
      </c>
      <c r="AX69" s="105">
        <v>0.44500000000000001</v>
      </c>
      <c r="AY69" s="120"/>
      <c r="AZ69" s="81"/>
      <c r="BA69" s="105"/>
      <c r="BB69" s="120"/>
      <c r="BC69" s="81"/>
      <c r="BD69" s="105"/>
      <c r="BE69" s="120"/>
      <c r="BF69" s="81"/>
      <c r="BG69" s="105"/>
      <c r="BH69" s="120"/>
      <c r="BI69" s="81"/>
      <c r="BJ69" s="105"/>
      <c r="BK69" s="120"/>
      <c r="BL69" s="81"/>
      <c r="BM69" s="105"/>
      <c r="BN69" s="71">
        <v>11474</v>
      </c>
      <c r="BO69" s="82">
        <f t="shared" si="23"/>
        <v>220.95</v>
      </c>
      <c r="BP69" s="81">
        <f t="shared" si="3"/>
        <v>5743.5081</v>
      </c>
      <c r="BQ69" s="81">
        <f t="shared" si="4"/>
        <v>463.31779999999958</v>
      </c>
      <c r="BR69" s="81">
        <f t="shared" si="5"/>
        <v>11293.972250000001</v>
      </c>
      <c r="BS69" s="81">
        <f t="shared" si="6"/>
        <v>1242.5370500000015</v>
      </c>
      <c r="BT69" s="81">
        <f t="shared" si="7"/>
        <v>17438.746500000001</v>
      </c>
      <c r="BU69" s="81">
        <f t="shared" si="8"/>
        <v>3892.8559499999965</v>
      </c>
      <c r="BV69" s="81">
        <f t="shared" si="24"/>
        <v>0</v>
      </c>
      <c r="BW69" s="81">
        <f t="shared" si="25"/>
        <v>0</v>
      </c>
      <c r="BX69" s="81">
        <f t="shared" si="26"/>
        <v>0</v>
      </c>
      <c r="BY69" s="81">
        <f t="shared" si="27"/>
        <v>0</v>
      </c>
      <c r="BZ69" s="81">
        <f t="shared" si="28"/>
        <v>0</v>
      </c>
      <c r="CA69" s="81">
        <f t="shared" si="29"/>
        <v>0</v>
      </c>
      <c r="CB69" s="89">
        <f t="shared" si="30"/>
        <v>40295.887650000004</v>
      </c>
      <c r="CC69" s="91" t="str">
        <f t="shared" si="9"/>
        <v/>
      </c>
      <c r="CD69" s="218">
        <f t="shared" si="31"/>
        <v>0.40500000000000003</v>
      </c>
      <c r="CE69" s="135">
        <f t="shared" si="10"/>
        <v>0</v>
      </c>
      <c r="CF69" s="141" t="str">
        <f t="shared" si="32"/>
        <v/>
      </c>
      <c r="CG69" s="144" t="str">
        <f t="shared" si="33"/>
        <v/>
      </c>
      <c r="CH69" s="81" t="str">
        <f t="shared" si="11"/>
        <v/>
      </c>
      <c r="CI69" s="142" t="str">
        <f t="shared" si="34"/>
        <v/>
      </c>
      <c r="CJ69" s="142" t="str">
        <f t="shared" si="12"/>
        <v/>
      </c>
      <c r="CK69" s="142" t="str">
        <f t="shared" si="13"/>
        <v/>
      </c>
      <c r="CL69" s="142" t="str">
        <f t="shared" si="14"/>
        <v/>
      </c>
      <c r="CM69" s="142" t="str">
        <f t="shared" si="15"/>
        <v/>
      </c>
      <c r="CN69" s="215" t="str">
        <f t="shared" si="35"/>
        <v/>
      </c>
      <c r="CO69" s="142" t="str">
        <f t="shared" si="16"/>
        <v/>
      </c>
      <c r="CP69" s="81" t="str">
        <f t="shared" si="17"/>
        <v/>
      </c>
      <c r="CQ69" s="81" t="str">
        <f t="shared" si="18"/>
        <v/>
      </c>
      <c r="CR69" s="81" t="str">
        <f t="shared" si="19"/>
        <v/>
      </c>
      <c r="CS69" s="145"/>
      <c r="CX69" s="82">
        <f t="shared" si="36"/>
        <v>220.95</v>
      </c>
      <c r="CY69" s="81">
        <f t="shared" si="37"/>
        <v>5743.5081</v>
      </c>
      <c r="CZ69" s="81">
        <f t="shared" si="38"/>
        <v>463.31779999999958</v>
      </c>
      <c r="DA69" s="81">
        <f t="shared" si="39"/>
        <v>11293.972250000001</v>
      </c>
      <c r="DB69" s="81">
        <f t="shared" si="40"/>
        <v>1242.5370500000015</v>
      </c>
      <c r="DC69" s="81">
        <f t="shared" si="41"/>
        <v>17438.746500000001</v>
      </c>
      <c r="DD69" s="81">
        <f t="shared" si="42"/>
        <v>24142.855949999997</v>
      </c>
      <c r="DE69" s="81">
        <f>(350000-AV69)*AX69</f>
        <v>66749.995549999992</v>
      </c>
      <c r="DF69" s="81">
        <f t="shared" si="44"/>
        <v>0</v>
      </c>
      <c r="DG69" s="81">
        <f t="shared" si="45"/>
        <v>0</v>
      </c>
      <c r="DH69" s="81">
        <f t="shared" si="49"/>
        <v>0</v>
      </c>
      <c r="DI69" s="81">
        <f t="shared" si="46"/>
        <v>0</v>
      </c>
      <c r="DJ69" s="81">
        <f t="shared" si="47"/>
        <v>0</v>
      </c>
    </row>
    <row r="70" spans="17:114" s="74" customFormat="1">
      <c r="Q70" s="213">
        <v>42619</v>
      </c>
      <c r="R70" s="74" t="s">
        <v>65</v>
      </c>
      <c r="S70" s="102" t="s">
        <v>4</v>
      </c>
      <c r="T70" s="104">
        <v>0.1</v>
      </c>
      <c r="U70" s="104">
        <v>0.13</v>
      </c>
      <c r="V70" s="104">
        <v>0</v>
      </c>
      <c r="W70" s="104">
        <v>0.02</v>
      </c>
      <c r="X70" s="128">
        <f t="shared" si="48"/>
        <v>3.5000000000000003E-2</v>
      </c>
      <c r="Y70" s="155">
        <v>0.2288</v>
      </c>
      <c r="Z70" s="214">
        <v>2237</v>
      </c>
      <c r="AA70" s="120">
        <v>11475</v>
      </c>
      <c r="AB70" s="81">
        <v>14585</v>
      </c>
      <c r="AC70" s="105">
        <v>0.15</v>
      </c>
      <c r="AD70" s="120">
        <f t="shared" si="0"/>
        <v>14585.01</v>
      </c>
      <c r="AE70" s="81">
        <v>19160</v>
      </c>
      <c r="AF70" s="105">
        <v>0.251</v>
      </c>
      <c r="AG70" s="120">
        <f t="shared" si="1"/>
        <v>19160.009999999998</v>
      </c>
      <c r="AH70" s="81">
        <v>41563</v>
      </c>
      <c r="AI70" s="105">
        <v>0.20050000000000001</v>
      </c>
      <c r="AJ70" s="120">
        <f t="shared" si="2"/>
        <v>41563.01</v>
      </c>
      <c r="AK70" s="81">
        <v>45282</v>
      </c>
      <c r="AL70" s="105">
        <v>0.24149999999999999</v>
      </c>
      <c r="AM70" s="120">
        <f>AK70+0.01</f>
        <v>45282.01</v>
      </c>
      <c r="AN70" s="81">
        <v>73142</v>
      </c>
      <c r="AO70" s="105">
        <v>0.29649999999999999</v>
      </c>
      <c r="AP70" s="120">
        <f>AN70+0.01</f>
        <v>73142.009999999995</v>
      </c>
      <c r="AQ70" s="81">
        <v>83075</v>
      </c>
      <c r="AR70" s="105">
        <v>0.31480000000000002</v>
      </c>
      <c r="AS70" s="120">
        <f t="shared" si="22"/>
        <v>83075.009999999995</v>
      </c>
      <c r="AT70" s="81">
        <v>86177</v>
      </c>
      <c r="AU70" s="105">
        <v>0.33889999999999998</v>
      </c>
      <c r="AV70" s="120">
        <f>AT70+0.01</f>
        <v>86177.01</v>
      </c>
      <c r="AW70" s="81">
        <v>90563</v>
      </c>
      <c r="AX70" s="105">
        <v>0.37909999999999999</v>
      </c>
      <c r="AY70" s="120">
        <f>AW70+0.01</f>
        <v>90563.01</v>
      </c>
      <c r="AZ70" s="81">
        <v>140388</v>
      </c>
      <c r="BA70" s="105">
        <v>0.43409999999999999</v>
      </c>
      <c r="BB70" s="120">
        <f>AZ70+0.01</f>
        <v>140388.01</v>
      </c>
      <c r="BC70" s="81">
        <v>150000</v>
      </c>
      <c r="BD70" s="105">
        <v>0.46410000000000001</v>
      </c>
      <c r="BE70" s="120">
        <f>BC70+0.01</f>
        <v>150000.01</v>
      </c>
      <c r="BF70" s="81">
        <v>200000</v>
      </c>
      <c r="BG70" s="105">
        <v>0.47970000000000002</v>
      </c>
      <c r="BH70" s="120">
        <f>BF70+0.01</f>
        <v>200000.01</v>
      </c>
      <c r="BI70" s="81">
        <v>220000</v>
      </c>
      <c r="BJ70" s="105">
        <v>0.51970000000000005</v>
      </c>
      <c r="BK70" s="120">
        <f>BI70+0.01</f>
        <v>220000.01</v>
      </c>
      <c r="BL70" s="81">
        <v>1000000000</v>
      </c>
      <c r="BM70" s="105">
        <v>0.5353</v>
      </c>
      <c r="BN70" s="71">
        <v>11474</v>
      </c>
      <c r="BO70" s="82">
        <f t="shared" si="23"/>
        <v>466.65</v>
      </c>
      <c r="BP70" s="81">
        <f t="shared" si="3"/>
        <v>1148.32249</v>
      </c>
      <c r="BQ70" s="81">
        <f t="shared" si="4"/>
        <v>4491.7994950000002</v>
      </c>
      <c r="BR70" s="81">
        <f>+IF($G$19&gt;=AK70,((AK70-AJ70)*AL70),IF(($G$19&lt;AK70)*($G$19&gt;AJ70),(($G$19-AJ70)*AL70),0))</f>
        <v>898.13608499999953</v>
      </c>
      <c r="BS70" s="81">
        <f t="shared" si="6"/>
        <v>8260.4870349999983</v>
      </c>
      <c r="BT70" s="81">
        <f t="shared" si="7"/>
        <v>3126.9052520000018</v>
      </c>
      <c r="BU70" s="81">
        <f t="shared" si="8"/>
        <v>1051.2644110000017</v>
      </c>
      <c r="BV70" s="81">
        <f t="shared" si="24"/>
        <v>1662.728809000002</v>
      </c>
      <c r="BW70" s="81">
        <f t="shared" si="25"/>
        <v>21629.028159000001</v>
      </c>
      <c r="BX70" s="81">
        <f t="shared" si="26"/>
        <v>4460.9245589999955</v>
      </c>
      <c r="BY70" s="81">
        <f t="shared" si="27"/>
        <v>0</v>
      </c>
      <c r="BZ70" s="81">
        <f t="shared" si="28"/>
        <v>0</v>
      </c>
      <c r="CA70" s="81">
        <f t="shared" si="29"/>
        <v>0</v>
      </c>
      <c r="CB70" s="89">
        <f t="shared" si="30"/>
        <v>47196.246295000004</v>
      </c>
      <c r="CC70" s="91">
        <f t="shared" si="9"/>
        <v>47196.246295000004</v>
      </c>
      <c r="CD70" s="218">
        <f t="shared" si="31"/>
        <v>0.46410000000000001</v>
      </c>
      <c r="CE70" s="135">
        <f t="shared" si="10"/>
        <v>0</v>
      </c>
      <c r="CF70" s="141">
        <f t="shared" si="32"/>
        <v>0.46410000000000001</v>
      </c>
      <c r="CG70" s="144">
        <f t="shared" si="33"/>
        <v>3.5000000000000003E-2</v>
      </c>
      <c r="CH70" s="81">
        <f t="shared" si="11"/>
        <v>0</v>
      </c>
      <c r="CI70" s="142">
        <f t="shared" si="34"/>
        <v>0</v>
      </c>
      <c r="CJ70" s="142">
        <f t="shared" si="12"/>
        <v>0</v>
      </c>
      <c r="CK70" s="142">
        <f t="shared" si="13"/>
        <v>0</v>
      </c>
      <c r="CL70" s="142">
        <f t="shared" si="14"/>
        <v>0</v>
      </c>
      <c r="CM70" s="142">
        <f t="shared" si="15"/>
        <v>0</v>
      </c>
      <c r="CN70" s="215">
        <f t="shared" si="35"/>
        <v>0.2288</v>
      </c>
      <c r="CO70" s="142">
        <f t="shared" si="16"/>
        <v>0</v>
      </c>
      <c r="CP70" s="81">
        <f t="shared" si="17"/>
        <v>0</v>
      </c>
      <c r="CQ70" s="81">
        <f t="shared" si="18"/>
        <v>0</v>
      </c>
      <c r="CR70" s="81">
        <f t="shared" si="19"/>
        <v>0</v>
      </c>
      <c r="CS70" s="145"/>
      <c r="CX70" s="82">
        <f t="shared" si="36"/>
        <v>466.65</v>
      </c>
      <c r="CY70" s="81">
        <f t="shared" si="37"/>
        <v>1148.32249</v>
      </c>
      <c r="CZ70" s="81">
        <f t="shared" si="38"/>
        <v>4491.7994950000002</v>
      </c>
      <c r="DA70" s="81">
        <f t="shared" si="39"/>
        <v>898.13608499999953</v>
      </c>
      <c r="DB70" s="81">
        <f t="shared" si="40"/>
        <v>8260.4870349999983</v>
      </c>
      <c r="DC70" s="81">
        <f t="shared" si="41"/>
        <v>3126.9052520000018</v>
      </c>
      <c r="DD70" s="81">
        <f t="shared" si="42"/>
        <v>1051.2644110000017</v>
      </c>
      <c r="DE70" s="81">
        <f t="shared" si="43"/>
        <v>1662.728809000002</v>
      </c>
      <c r="DF70" s="81">
        <f t="shared" si="44"/>
        <v>21629.028159000001</v>
      </c>
      <c r="DG70" s="81">
        <f t="shared" si="45"/>
        <v>4460.9245589999955</v>
      </c>
      <c r="DH70" s="81">
        <f t="shared" si="49"/>
        <v>23984.995202999995</v>
      </c>
      <c r="DI70" s="81">
        <f t="shared" si="46"/>
        <v>10393.994802999996</v>
      </c>
      <c r="DJ70" s="81">
        <f>(350000-BK70)*BM70</f>
        <v>69588.994647</v>
      </c>
    </row>
    <row r="71" spans="17:114" s="74" customFormat="1">
      <c r="Q71" s="213">
        <v>42619</v>
      </c>
      <c r="R71" s="74" t="s">
        <v>65</v>
      </c>
      <c r="S71" s="102" t="s">
        <v>56</v>
      </c>
      <c r="T71" s="104">
        <v>0.1</v>
      </c>
      <c r="U71" s="104">
        <v>0.05</v>
      </c>
      <c r="V71" s="104">
        <v>0.08</v>
      </c>
      <c r="W71" s="104">
        <v>0.02</v>
      </c>
      <c r="X71" s="128">
        <f t="shared" si="48"/>
        <v>0.115</v>
      </c>
      <c r="Y71" s="155">
        <v>0.2288</v>
      </c>
      <c r="Z71" s="210">
        <v>2237</v>
      </c>
      <c r="AA71" s="120">
        <v>11475</v>
      </c>
      <c r="AB71" s="81">
        <v>14585</v>
      </c>
      <c r="AC71" s="105">
        <v>0.15</v>
      </c>
      <c r="AD71" s="120">
        <f t="shared" ref="AD71" si="50">AB71+0.01</f>
        <v>14585.01</v>
      </c>
      <c r="AE71" s="81">
        <v>19160</v>
      </c>
      <c r="AF71" s="105">
        <v>0.251</v>
      </c>
      <c r="AG71" s="120">
        <f t="shared" ref="AG71" si="51">AE71+0.01</f>
        <v>19160.009999999998</v>
      </c>
      <c r="AH71" s="81">
        <v>41563</v>
      </c>
      <c r="AI71" s="105">
        <v>0.20050000000000001</v>
      </c>
      <c r="AJ71" s="120">
        <f t="shared" ref="AJ71" si="52">AH71+0.01</f>
        <v>41563.01</v>
      </c>
      <c r="AK71" s="81">
        <v>45282</v>
      </c>
      <c r="AL71" s="105">
        <v>0.24149999999999999</v>
      </c>
      <c r="AM71" s="120">
        <f>AK71+0.01</f>
        <v>45282.01</v>
      </c>
      <c r="AN71" s="81">
        <v>73142</v>
      </c>
      <c r="AO71" s="105">
        <v>0.29649999999999999</v>
      </c>
      <c r="AP71" s="120">
        <f>AN71+0.01</f>
        <v>73142.009999999995</v>
      </c>
      <c r="AQ71" s="81">
        <v>83075</v>
      </c>
      <c r="AR71" s="105">
        <v>0.31480000000000002</v>
      </c>
      <c r="AS71" s="120">
        <f t="shared" ref="AS71" si="53">AQ71+0.01</f>
        <v>83075.009999999995</v>
      </c>
      <c r="AT71" s="81">
        <v>86177</v>
      </c>
      <c r="AU71" s="105">
        <v>0.33889999999999998</v>
      </c>
      <c r="AV71" s="120">
        <f>AT71+0.01</f>
        <v>86177.01</v>
      </c>
      <c r="AW71" s="81">
        <v>90563</v>
      </c>
      <c r="AX71" s="105">
        <v>0.37909999999999999</v>
      </c>
      <c r="AY71" s="120">
        <f>AW71+0.01</f>
        <v>90563.01</v>
      </c>
      <c r="AZ71" s="81">
        <v>140388</v>
      </c>
      <c r="BA71" s="105">
        <v>0.43409999999999999</v>
      </c>
      <c r="BB71" s="120">
        <f>AZ71+0.01</f>
        <v>140388.01</v>
      </c>
      <c r="BC71" s="81">
        <v>150000</v>
      </c>
      <c r="BD71" s="105">
        <v>0.46410000000000001</v>
      </c>
      <c r="BE71" s="120">
        <f>BC71+0.01</f>
        <v>150000.01</v>
      </c>
      <c r="BF71" s="81">
        <v>200000</v>
      </c>
      <c r="BG71" s="105">
        <v>0.47970000000000002</v>
      </c>
      <c r="BH71" s="120">
        <f>BF71+0.01</f>
        <v>200000.01</v>
      </c>
      <c r="BI71" s="81">
        <v>220000</v>
      </c>
      <c r="BJ71" s="105">
        <v>0.51970000000000005</v>
      </c>
      <c r="BK71" s="120">
        <f>BI71+0.01</f>
        <v>220000.01</v>
      </c>
      <c r="BL71" s="81">
        <v>1000000000</v>
      </c>
      <c r="BM71" s="105">
        <v>0.5353</v>
      </c>
      <c r="BN71" s="71">
        <v>11474</v>
      </c>
      <c r="BO71" s="82">
        <f t="shared" si="23"/>
        <v>466.65</v>
      </c>
      <c r="BP71" s="81">
        <f t="shared" si="3"/>
        <v>1148.32249</v>
      </c>
      <c r="BQ71" s="81">
        <f t="shared" si="4"/>
        <v>4491.7994950000002</v>
      </c>
      <c r="BR71" s="81">
        <f>+IF($G$19&gt;=AK71,((AK71-AJ71)*AL71),IF(($G$19&lt;AK71)*($G$19&gt;AJ71),(($G$19-AJ71)*AL71),0))</f>
        <v>898.13608499999953</v>
      </c>
      <c r="BS71" s="81">
        <f t="shared" si="6"/>
        <v>8260.4870349999983</v>
      </c>
      <c r="BT71" s="81">
        <f t="shared" si="7"/>
        <v>3126.9052520000018</v>
      </c>
      <c r="BU71" s="81">
        <f t="shared" si="8"/>
        <v>1051.2644110000017</v>
      </c>
      <c r="BV71" s="81">
        <f t="shared" si="24"/>
        <v>1662.728809000002</v>
      </c>
      <c r="BW71" s="81">
        <f t="shared" si="25"/>
        <v>21629.028159000001</v>
      </c>
      <c r="BX71" s="81">
        <f t="shared" si="26"/>
        <v>4460.9245589999955</v>
      </c>
      <c r="BY71" s="81">
        <f t="shared" si="27"/>
        <v>0</v>
      </c>
      <c r="BZ71" s="81">
        <f t="shared" si="28"/>
        <v>0</v>
      </c>
      <c r="CA71" s="81">
        <f t="shared" si="29"/>
        <v>0</v>
      </c>
      <c r="CB71" s="89">
        <f t="shared" si="30"/>
        <v>47196.246295000004</v>
      </c>
      <c r="CC71" s="91" t="str">
        <f t="shared" si="9"/>
        <v/>
      </c>
      <c r="CD71" s="218">
        <f t="shared" si="31"/>
        <v>0.46410000000000001</v>
      </c>
      <c r="CE71" s="135">
        <f t="shared" si="10"/>
        <v>0</v>
      </c>
      <c r="CF71" s="141" t="str">
        <f t="shared" si="32"/>
        <v/>
      </c>
      <c r="CG71" s="144" t="str">
        <f t="shared" si="33"/>
        <v/>
      </c>
      <c r="CH71" s="81" t="str">
        <f t="shared" si="11"/>
        <v/>
      </c>
      <c r="CI71" s="142" t="str">
        <f t="shared" si="34"/>
        <v/>
      </c>
      <c r="CJ71" s="142" t="str">
        <f t="shared" si="12"/>
        <v/>
      </c>
      <c r="CK71" s="142" t="str">
        <f t="shared" si="13"/>
        <v/>
      </c>
      <c r="CL71" s="142" t="str">
        <f t="shared" si="14"/>
        <v/>
      </c>
      <c r="CM71" s="142" t="str">
        <f t="shared" si="15"/>
        <v/>
      </c>
      <c r="CN71" s="143" t="str">
        <f t="shared" si="35"/>
        <v/>
      </c>
      <c r="CO71" s="142" t="str">
        <f t="shared" si="16"/>
        <v/>
      </c>
      <c r="CP71" s="81" t="str">
        <f t="shared" si="17"/>
        <v/>
      </c>
      <c r="CQ71" s="81" t="str">
        <f t="shared" si="18"/>
        <v/>
      </c>
      <c r="CR71" s="81" t="str">
        <f t="shared" si="19"/>
        <v/>
      </c>
      <c r="CS71" s="145"/>
      <c r="CX71" s="82">
        <f t="shared" si="36"/>
        <v>466.65</v>
      </c>
      <c r="CY71" s="81">
        <f t="shared" si="37"/>
        <v>1148.32249</v>
      </c>
      <c r="CZ71" s="81">
        <f t="shared" si="38"/>
        <v>4491.7994950000002</v>
      </c>
      <c r="DA71" s="81">
        <f t="shared" si="39"/>
        <v>898.13608499999953</v>
      </c>
      <c r="DB71" s="81">
        <f t="shared" si="40"/>
        <v>8260.4870349999983</v>
      </c>
      <c r="DC71" s="81">
        <f t="shared" si="41"/>
        <v>3126.9052520000018</v>
      </c>
      <c r="DD71" s="81">
        <f t="shared" si="42"/>
        <v>1051.2644110000017</v>
      </c>
      <c r="DE71" s="81">
        <f t="shared" si="43"/>
        <v>1662.728809000002</v>
      </c>
      <c r="DF71" s="81">
        <f t="shared" si="44"/>
        <v>21629.028159000001</v>
      </c>
      <c r="DG71" s="81">
        <f t="shared" si="45"/>
        <v>4460.9245589999955</v>
      </c>
      <c r="DH71" s="81">
        <f t="shared" si="49"/>
        <v>23984.995202999995</v>
      </c>
      <c r="DI71" s="81">
        <f t="shared" si="46"/>
        <v>10393.994802999996</v>
      </c>
      <c r="DJ71" s="81">
        <f>(350000-BK71)*BM71</f>
        <v>69588.994647</v>
      </c>
    </row>
    <row r="72" spans="17:114" s="74" customFormat="1">
      <c r="Q72" s="213">
        <v>42619</v>
      </c>
      <c r="R72" s="74" t="s">
        <v>64</v>
      </c>
      <c r="S72" s="102" t="s">
        <v>57</v>
      </c>
      <c r="T72" s="104">
        <v>0.1</v>
      </c>
      <c r="U72" s="104">
        <v>0.14000000000000001</v>
      </c>
      <c r="V72" s="104">
        <v>0</v>
      </c>
      <c r="W72" s="104">
        <v>0.03</v>
      </c>
      <c r="X72" s="128">
        <f t="shared" si="48"/>
        <v>4.7E-2</v>
      </c>
      <c r="Y72" s="155">
        <v>0.25779999999999997</v>
      </c>
      <c r="Z72" s="210">
        <v>2237</v>
      </c>
      <c r="AA72" s="120">
        <v>11475</v>
      </c>
      <c r="AB72" s="81">
        <v>11571</v>
      </c>
      <c r="AC72" s="105">
        <v>0.15</v>
      </c>
      <c r="AD72" s="120">
        <f t="shared" si="0"/>
        <v>11571.01</v>
      </c>
      <c r="AE72" s="81">
        <v>17000</v>
      </c>
      <c r="AF72" s="105">
        <v>0.248</v>
      </c>
      <c r="AG72" s="120">
        <f t="shared" si="1"/>
        <v>17000.009999999998</v>
      </c>
      <c r="AH72" s="81">
        <v>24000</v>
      </c>
      <c r="AI72" s="105">
        <v>0.29799999999999999</v>
      </c>
      <c r="AJ72" s="120">
        <f t="shared" si="2"/>
        <v>24000.01</v>
      </c>
      <c r="AK72" s="81">
        <v>31984</v>
      </c>
      <c r="AL72" s="105">
        <v>0.248</v>
      </c>
      <c r="AM72" s="120">
        <f>AK72+0.01</f>
        <v>31984.01</v>
      </c>
      <c r="AN72" s="81">
        <v>45282</v>
      </c>
      <c r="AO72" s="105">
        <v>0.28799999999999998</v>
      </c>
      <c r="AP72" s="120">
        <f>AN72+0.01</f>
        <v>45282.01</v>
      </c>
      <c r="AQ72" s="81">
        <v>63969</v>
      </c>
      <c r="AR72" s="105">
        <v>0.34300000000000003</v>
      </c>
      <c r="AS72" s="120">
        <f t="shared" si="22"/>
        <v>63969.01</v>
      </c>
      <c r="AT72" s="81">
        <v>90563</v>
      </c>
      <c r="AU72" s="105">
        <v>0.372</v>
      </c>
      <c r="AV72" s="120">
        <f>AT72+0.01</f>
        <v>90563.01</v>
      </c>
      <c r="AW72" s="81">
        <v>98314</v>
      </c>
      <c r="AX72" s="105">
        <v>0.42699999999999999</v>
      </c>
      <c r="AY72" s="120">
        <f>AW72+0.01</f>
        <v>98314.01</v>
      </c>
      <c r="AZ72" s="81">
        <v>140388</v>
      </c>
      <c r="BA72" s="105">
        <v>0.44369999999999998</v>
      </c>
      <c r="BB72" s="120">
        <f>AZ72+0.01</f>
        <v>140388.01</v>
      </c>
      <c r="BC72" s="81">
        <v>200000</v>
      </c>
      <c r="BD72" s="105">
        <v>0.47370000000000001</v>
      </c>
      <c r="BE72" s="120">
        <v>220000.01</v>
      </c>
      <c r="BF72" s="81">
        <v>1000000000</v>
      </c>
      <c r="BG72" s="105">
        <v>0.51370000000000005</v>
      </c>
      <c r="BH72" s="120"/>
      <c r="BI72" s="81"/>
      <c r="BJ72" s="105"/>
      <c r="BK72" s="120"/>
      <c r="BL72" s="81"/>
      <c r="BM72" s="105"/>
      <c r="BN72" s="71">
        <v>11474</v>
      </c>
      <c r="BO72" s="82">
        <f t="shared" si="23"/>
        <v>14.549999999999999</v>
      </c>
      <c r="BP72" s="81">
        <f t="shared" si="3"/>
        <v>1346.3895199999999</v>
      </c>
      <c r="BQ72" s="81">
        <f t="shared" si="4"/>
        <v>2085.9970200000002</v>
      </c>
      <c r="BR72" s="81">
        <f>+IF($G$19&gt;=AK72,((AK72-AJ72)*AL72),IF(($G$19&lt;AK72)*($G$19&gt;AJ72),(($G$19-AJ72)*AL72),0))</f>
        <v>1980.0295200000003</v>
      </c>
      <c r="BS72" s="81">
        <f t="shared" si="6"/>
        <v>3829.8211200000001</v>
      </c>
      <c r="BT72" s="81">
        <f t="shared" si="7"/>
        <v>6409.6375699999999</v>
      </c>
      <c r="BU72" s="81">
        <f t="shared" si="8"/>
        <v>9892.9642799999983</v>
      </c>
      <c r="BV72" s="81">
        <f t="shared" si="24"/>
        <v>3309.672730000002</v>
      </c>
      <c r="BW72" s="81">
        <f t="shared" si="25"/>
        <v>18668.229363000002</v>
      </c>
      <c r="BX72" s="81">
        <f t="shared" si="26"/>
        <v>4553.1996629999958</v>
      </c>
      <c r="BY72" s="81">
        <f t="shared" si="27"/>
        <v>0</v>
      </c>
      <c r="BZ72" s="81">
        <f t="shared" si="28"/>
        <v>0</v>
      </c>
      <c r="CA72" s="81">
        <f t="shared" si="29"/>
        <v>0</v>
      </c>
      <c r="CB72" s="89">
        <f t="shared" si="30"/>
        <v>52090.490785999995</v>
      </c>
      <c r="CC72" s="91" t="str">
        <f t="shared" si="9"/>
        <v/>
      </c>
      <c r="CD72" s="218">
        <f t="shared" si="31"/>
        <v>0.47370000000000001</v>
      </c>
      <c r="CE72" s="135">
        <f t="shared" si="10"/>
        <v>0</v>
      </c>
      <c r="CF72" s="141" t="str">
        <f t="shared" si="32"/>
        <v/>
      </c>
      <c r="CG72" s="144" t="str">
        <f t="shared" si="33"/>
        <v/>
      </c>
      <c r="CH72" s="81" t="str">
        <f t="shared" si="11"/>
        <v/>
      </c>
      <c r="CI72" s="142" t="str">
        <f t="shared" si="34"/>
        <v/>
      </c>
      <c r="CJ72" s="142" t="str">
        <f t="shared" si="12"/>
        <v/>
      </c>
      <c r="CK72" s="142" t="str">
        <f t="shared" si="13"/>
        <v/>
      </c>
      <c r="CL72" s="142" t="str">
        <f t="shared" si="14"/>
        <v/>
      </c>
      <c r="CM72" s="142" t="str">
        <f t="shared" si="15"/>
        <v/>
      </c>
      <c r="CN72" s="215" t="str">
        <f t="shared" si="35"/>
        <v/>
      </c>
      <c r="CO72" s="142" t="str">
        <f t="shared" si="16"/>
        <v/>
      </c>
      <c r="CP72" s="81" t="str">
        <f t="shared" si="17"/>
        <v/>
      </c>
      <c r="CQ72" s="81" t="str">
        <f t="shared" si="18"/>
        <v/>
      </c>
      <c r="CR72" s="81" t="str">
        <f t="shared" si="19"/>
        <v/>
      </c>
      <c r="CS72" s="145"/>
      <c r="CX72" s="82">
        <f t="shared" si="36"/>
        <v>14.549999999999999</v>
      </c>
      <c r="CY72" s="81">
        <f t="shared" si="37"/>
        <v>1346.3895199999999</v>
      </c>
      <c r="CZ72" s="81">
        <f t="shared" si="38"/>
        <v>2085.9970200000002</v>
      </c>
      <c r="DA72" s="81">
        <f t="shared" si="39"/>
        <v>1980.0295200000003</v>
      </c>
      <c r="DB72" s="81">
        <f t="shared" si="40"/>
        <v>3829.8211200000001</v>
      </c>
      <c r="DC72" s="81">
        <f t="shared" si="41"/>
        <v>6409.6375699999999</v>
      </c>
      <c r="DD72" s="81">
        <f t="shared" si="42"/>
        <v>9892.9642799999983</v>
      </c>
      <c r="DE72" s="81">
        <f t="shared" si="43"/>
        <v>3309.672730000002</v>
      </c>
      <c r="DF72" s="81">
        <f t="shared" si="44"/>
        <v>18668.229363000002</v>
      </c>
      <c r="DG72" s="81">
        <f t="shared" si="45"/>
        <v>28238.199662999996</v>
      </c>
      <c r="DH72" s="81">
        <f>(350000-BE72)*BG72</f>
        <v>66780.994863</v>
      </c>
      <c r="DI72" s="81">
        <f t="shared" si="46"/>
        <v>0</v>
      </c>
      <c r="DJ72" s="81">
        <f t="shared" si="47"/>
        <v>0</v>
      </c>
    </row>
    <row r="73" spans="17:114" s="74" customFormat="1">
      <c r="Q73" s="213">
        <v>42619</v>
      </c>
      <c r="R73" s="74" t="s">
        <v>64</v>
      </c>
      <c r="S73" s="102" t="s">
        <v>58</v>
      </c>
      <c r="T73" s="104">
        <v>0.1</v>
      </c>
      <c r="U73" s="104">
        <v>0.05</v>
      </c>
      <c r="V73" s="104">
        <v>0</v>
      </c>
      <c r="W73" s="104">
        <v>0.02</v>
      </c>
      <c r="X73" s="128">
        <f t="shared" si="48"/>
        <v>2.7000000000000003E-2</v>
      </c>
      <c r="Y73" s="155">
        <v>0.26</v>
      </c>
      <c r="Z73" s="210">
        <v>2237</v>
      </c>
      <c r="AA73" s="120">
        <v>11475</v>
      </c>
      <c r="AB73" s="81">
        <v>15843</v>
      </c>
      <c r="AC73" s="105">
        <v>0.15</v>
      </c>
      <c r="AD73" s="120">
        <f t="shared" si="0"/>
        <v>15843.01</v>
      </c>
      <c r="AE73" s="81">
        <v>44601</v>
      </c>
      <c r="AF73" s="105">
        <v>0.26</v>
      </c>
      <c r="AG73" s="120">
        <f t="shared" si="1"/>
        <v>44601.01</v>
      </c>
      <c r="AH73" s="81">
        <v>45282</v>
      </c>
      <c r="AI73" s="105">
        <v>0.28000000000000003</v>
      </c>
      <c r="AJ73" s="120">
        <f t="shared" si="2"/>
        <v>45282.01</v>
      </c>
      <c r="AK73" s="81">
        <v>90563</v>
      </c>
      <c r="AL73" s="105">
        <v>0.33500000000000002</v>
      </c>
      <c r="AM73" s="120">
        <f>AK73+0.01</f>
        <v>90563.01</v>
      </c>
      <c r="AN73" s="81">
        <v>127430</v>
      </c>
      <c r="AO73" s="105">
        <v>0.39</v>
      </c>
      <c r="AP73" s="120">
        <f>AN73+0.01</f>
        <v>127430.01</v>
      </c>
      <c r="AQ73" s="81">
        <v>140388</v>
      </c>
      <c r="AR73" s="105">
        <v>0.41</v>
      </c>
      <c r="AS73" s="120">
        <f t="shared" si="22"/>
        <v>140388.01</v>
      </c>
      <c r="AT73" s="81">
        <v>200000</v>
      </c>
      <c r="AU73" s="105">
        <v>0.44</v>
      </c>
      <c r="AV73" s="120">
        <v>200000.01</v>
      </c>
      <c r="AW73" s="81">
        <v>1000000000</v>
      </c>
      <c r="AX73" s="105">
        <v>0.48</v>
      </c>
      <c r="AY73" s="120"/>
      <c r="AZ73" s="81"/>
      <c r="BA73" s="105"/>
      <c r="BB73" s="120"/>
      <c r="BC73" s="81"/>
      <c r="BD73" s="105"/>
      <c r="BE73" s="120"/>
      <c r="BF73" s="81"/>
      <c r="BG73" s="105"/>
      <c r="BH73" s="120"/>
      <c r="BI73" s="81"/>
      <c r="BJ73" s="105"/>
      <c r="BK73" s="120"/>
      <c r="BL73" s="81"/>
      <c r="BM73" s="105"/>
      <c r="BN73" s="71">
        <v>11474</v>
      </c>
      <c r="BO73" s="82">
        <f t="shared" si="23"/>
        <v>655.35</v>
      </c>
      <c r="BP73" s="81">
        <f t="shared" si="3"/>
        <v>7477.0774000000001</v>
      </c>
      <c r="BQ73" s="81">
        <f t="shared" si="4"/>
        <v>190.67719999999946</v>
      </c>
      <c r="BR73" s="81">
        <f>+IF($G$19&gt;=AK73,((AK73-AJ73)*AL73),IF(($G$19&lt;AK73)*($G$19&gt;AJ73),(($G$19-AJ73)*AL73),0))</f>
        <v>15169.131649999999</v>
      </c>
      <c r="BS73" s="81">
        <f t="shared" si="6"/>
        <v>14378.126100000003</v>
      </c>
      <c r="BT73" s="81">
        <f t="shared" si="7"/>
        <v>5312.7759000000015</v>
      </c>
      <c r="BU73" s="81">
        <f t="shared" si="8"/>
        <v>4229.2755999999963</v>
      </c>
      <c r="BV73" s="81">
        <f t="shared" si="24"/>
        <v>0</v>
      </c>
      <c r="BW73" s="81">
        <f t="shared" si="25"/>
        <v>0</v>
      </c>
      <c r="BX73" s="81">
        <f t="shared" si="26"/>
        <v>0</v>
      </c>
      <c r="BY73" s="81">
        <f t="shared" si="27"/>
        <v>0</v>
      </c>
      <c r="BZ73" s="81">
        <f t="shared" si="28"/>
        <v>0</v>
      </c>
      <c r="CA73" s="81">
        <f t="shared" si="29"/>
        <v>0</v>
      </c>
      <c r="CB73" s="89">
        <f t="shared" si="30"/>
        <v>47412.413849999997</v>
      </c>
      <c r="CC73" s="91" t="str">
        <f t="shared" si="9"/>
        <v/>
      </c>
      <c r="CD73" s="218">
        <f t="shared" si="31"/>
        <v>0.44</v>
      </c>
      <c r="CE73" s="135">
        <f t="shared" si="10"/>
        <v>0</v>
      </c>
      <c r="CF73" s="141" t="str">
        <f t="shared" si="32"/>
        <v/>
      </c>
      <c r="CG73" s="144" t="str">
        <f t="shared" si="33"/>
        <v/>
      </c>
      <c r="CH73" s="81" t="str">
        <f t="shared" si="11"/>
        <v/>
      </c>
      <c r="CI73" s="142" t="str">
        <f t="shared" si="34"/>
        <v/>
      </c>
      <c r="CJ73" s="142" t="str">
        <f t="shared" si="12"/>
        <v/>
      </c>
      <c r="CK73" s="142" t="str">
        <f t="shared" si="13"/>
        <v/>
      </c>
      <c r="CL73" s="142" t="str">
        <f t="shared" si="14"/>
        <v/>
      </c>
      <c r="CM73" s="142" t="str">
        <f t="shared" si="15"/>
        <v/>
      </c>
      <c r="CN73" s="215" t="str">
        <f t="shared" si="35"/>
        <v/>
      </c>
      <c r="CO73" s="142" t="str">
        <f t="shared" si="16"/>
        <v/>
      </c>
      <c r="CP73" s="81" t="str">
        <f t="shared" si="17"/>
        <v/>
      </c>
      <c r="CQ73" s="81" t="str">
        <f t="shared" si="18"/>
        <v/>
      </c>
      <c r="CR73" s="81" t="str">
        <f t="shared" si="19"/>
        <v/>
      </c>
      <c r="CS73" s="145"/>
      <c r="CX73" s="82">
        <f t="shared" si="36"/>
        <v>655.35</v>
      </c>
      <c r="CY73" s="81">
        <f t="shared" si="37"/>
        <v>7477.0774000000001</v>
      </c>
      <c r="CZ73" s="81">
        <f t="shared" si="38"/>
        <v>190.67719999999946</v>
      </c>
      <c r="DA73" s="81">
        <f t="shared" si="39"/>
        <v>15169.131649999999</v>
      </c>
      <c r="DB73" s="81">
        <f t="shared" si="40"/>
        <v>14378.126100000003</v>
      </c>
      <c r="DC73" s="81">
        <f t="shared" si="41"/>
        <v>5312.7759000000015</v>
      </c>
      <c r="DD73" s="81">
        <f t="shared" si="42"/>
        <v>26229.275599999997</v>
      </c>
      <c r="DE73" s="81">
        <f>(350000-AV73)*AX73</f>
        <v>71999.99519999999</v>
      </c>
      <c r="DF73" s="81">
        <f t="shared" si="44"/>
        <v>0</v>
      </c>
      <c r="DG73" s="81">
        <f t="shared" ref="DG73:DG74" si="54">+IF($G$19&gt;=CL73,((CL73-CK73)*CM73),IF(($G$19&lt;CL73)*($G$19&gt;CK73),(($G$19-CK73)*CM73),0))</f>
        <v>0</v>
      </c>
      <c r="DH73" s="81">
        <f t="shared" si="49"/>
        <v>0</v>
      </c>
      <c r="DI73" s="81">
        <f t="shared" si="46"/>
        <v>0</v>
      </c>
      <c r="DJ73" s="81">
        <f t="shared" si="47"/>
        <v>0</v>
      </c>
    </row>
    <row r="74" spans="17:114" s="74" customFormat="1" ht="15.75" thickBot="1">
      <c r="Q74" s="213">
        <v>42619</v>
      </c>
      <c r="R74" s="74" t="s">
        <v>64</v>
      </c>
      <c r="S74" s="102" t="s">
        <v>59</v>
      </c>
      <c r="T74" s="104">
        <v>0.1</v>
      </c>
      <c r="U74" s="104">
        <v>0.05</v>
      </c>
      <c r="V74" s="104">
        <v>0</v>
      </c>
      <c r="W74" s="104">
        <v>0.02</v>
      </c>
      <c r="X74" s="128">
        <f t="shared" si="48"/>
        <v>2.7000000000000003E-2</v>
      </c>
      <c r="Y74" s="155">
        <v>0.22389999999999999</v>
      </c>
      <c r="Z74" s="210">
        <v>2237</v>
      </c>
      <c r="AA74" s="120">
        <v>11475</v>
      </c>
      <c r="AB74" s="81">
        <v>45282</v>
      </c>
      <c r="AC74" s="105">
        <v>0.214</v>
      </c>
      <c r="AD74" s="120">
        <f t="shared" si="0"/>
        <v>45282.01</v>
      </c>
      <c r="AE74" s="81">
        <v>90563</v>
      </c>
      <c r="AF74" s="105">
        <v>0.29499999999999998</v>
      </c>
      <c r="AG74" s="120">
        <f t="shared" si="1"/>
        <v>90563.01</v>
      </c>
      <c r="AH74" s="81">
        <v>140388</v>
      </c>
      <c r="AI74" s="105">
        <v>0.36899999999999999</v>
      </c>
      <c r="AJ74" s="120">
        <f t="shared" si="2"/>
        <v>140388.01</v>
      </c>
      <c r="AK74" s="81">
        <v>200000</v>
      </c>
      <c r="AL74" s="105">
        <v>0.41799999999999998</v>
      </c>
      <c r="AM74" s="120">
        <f>AK74+0.01</f>
        <v>200000.01</v>
      </c>
      <c r="AN74" s="81">
        <v>500000</v>
      </c>
      <c r="AO74" s="105">
        <v>0.45800000000000002</v>
      </c>
      <c r="AP74" s="120">
        <v>500000.01</v>
      </c>
      <c r="AQ74" s="81">
        <v>1000000000</v>
      </c>
      <c r="AR74" s="105">
        <v>0.48</v>
      </c>
      <c r="AS74" s="120"/>
      <c r="AT74" s="81"/>
      <c r="AU74" s="105"/>
      <c r="AV74" s="120"/>
      <c r="AW74" s="81"/>
      <c r="AX74" s="105"/>
      <c r="AY74" s="120"/>
      <c r="AZ74" s="81"/>
      <c r="BA74" s="105"/>
      <c r="BB74" s="120"/>
      <c r="BC74" s="81"/>
      <c r="BD74" s="105"/>
      <c r="BE74" s="120"/>
      <c r="BF74" s="81"/>
      <c r="BG74" s="105"/>
      <c r="BH74" s="120"/>
      <c r="BI74" s="81"/>
      <c r="BJ74" s="105"/>
      <c r="BK74" s="120"/>
      <c r="BL74" s="81"/>
      <c r="BM74" s="105"/>
      <c r="BN74" s="71">
        <v>11474</v>
      </c>
      <c r="BO74" s="83">
        <f t="shared" si="23"/>
        <v>7234.9120000000003</v>
      </c>
      <c r="BP74" s="84">
        <f t="shared" si="3"/>
        <v>13357.892049999999</v>
      </c>
      <c r="BQ74" s="84">
        <f t="shared" si="4"/>
        <v>18385.421310000002</v>
      </c>
      <c r="BR74" s="84">
        <f>+IF($G$19&gt;=AK74,((AK74-AJ74)*AL74),IF(($G$19&lt;AK74)*($G$19&gt;AJ74),(($G$19-AJ74)*AL74),0))</f>
        <v>4017.8118199999958</v>
      </c>
      <c r="BS74" s="84">
        <f t="shared" si="6"/>
        <v>0</v>
      </c>
      <c r="BT74" s="84">
        <f t="shared" si="7"/>
        <v>0</v>
      </c>
      <c r="BU74" s="84">
        <f t="shared" si="8"/>
        <v>0</v>
      </c>
      <c r="BV74" s="84">
        <f t="shared" si="24"/>
        <v>0</v>
      </c>
      <c r="BW74" s="84">
        <f t="shared" si="25"/>
        <v>0</v>
      </c>
      <c r="BX74" s="84">
        <f t="shared" si="26"/>
        <v>0</v>
      </c>
      <c r="BY74" s="84">
        <f t="shared" si="27"/>
        <v>0</v>
      </c>
      <c r="BZ74" s="84">
        <f t="shared" si="28"/>
        <v>0</v>
      </c>
      <c r="CA74" s="84">
        <f t="shared" si="29"/>
        <v>0</v>
      </c>
      <c r="CB74" s="216">
        <f t="shared" si="30"/>
        <v>42996.037179999992</v>
      </c>
      <c r="CC74" s="91" t="str">
        <f t="shared" si="9"/>
        <v/>
      </c>
      <c r="CD74" s="218">
        <f t="shared" si="31"/>
        <v>0.41799999999999998</v>
      </c>
      <c r="CE74" s="136">
        <f t="shared" si="10"/>
        <v>0</v>
      </c>
      <c r="CF74" s="141" t="str">
        <f t="shared" si="32"/>
        <v/>
      </c>
      <c r="CG74" s="144" t="str">
        <f t="shared" si="33"/>
        <v/>
      </c>
      <c r="CH74" s="81" t="str">
        <f t="shared" si="11"/>
        <v/>
      </c>
      <c r="CI74" s="142" t="str">
        <f t="shared" si="34"/>
        <v/>
      </c>
      <c r="CJ74" s="142" t="str">
        <f t="shared" si="12"/>
        <v/>
      </c>
      <c r="CK74" s="142" t="str">
        <f t="shared" si="13"/>
        <v/>
      </c>
      <c r="CL74" s="142" t="str">
        <f t="shared" si="14"/>
        <v/>
      </c>
      <c r="CM74" s="142" t="str">
        <f t="shared" si="15"/>
        <v/>
      </c>
      <c r="CN74" s="143" t="str">
        <f t="shared" si="35"/>
        <v/>
      </c>
      <c r="CO74" s="142" t="str">
        <f t="shared" si="16"/>
        <v/>
      </c>
      <c r="CP74" s="81" t="str">
        <f t="shared" si="17"/>
        <v/>
      </c>
      <c r="CQ74" s="81" t="str">
        <f t="shared" si="18"/>
        <v/>
      </c>
      <c r="CR74" s="81" t="str">
        <f t="shared" si="19"/>
        <v/>
      </c>
      <c r="CS74" s="145"/>
      <c r="CX74" s="82">
        <f t="shared" si="36"/>
        <v>7234.9120000000003</v>
      </c>
      <c r="CY74" s="81">
        <f t="shared" si="37"/>
        <v>13357.892049999999</v>
      </c>
      <c r="CZ74" s="81">
        <f t="shared" si="38"/>
        <v>18385.421310000002</v>
      </c>
      <c r="DA74" s="81">
        <f t="shared" si="39"/>
        <v>24917.811819999995</v>
      </c>
      <c r="DB74" s="81">
        <f>(350000-AM74)*AO74</f>
        <v>68699.995419999992</v>
      </c>
      <c r="DC74" s="81"/>
      <c r="DD74" s="84"/>
      <c r="DE74" s="81"/>
      <c r="DF74" s="81">
        <f t="shared" ref="DF74" si="55">+IF($G$19&gt;=CI74,((CI74-CH74)*CJ74),IF(($G$19&lt;CI74)*($G$19&gt;CH74),(($G$19-CH74)*CJ74),0))</f>
        <v>0</v>
      </c>
      <c r="DG74" s="81">
        <f t="shared" si="54"/>
        <v>0</v>
      </c>
      <c r="DH74" s="81">
        <f t="shared" si="49"/>
        <v>0</v>
      </c>
      <c r="DI74" s="81">
        <f t="shared" si="46"/>
        <v>0</v>
      </c>
      <c r="DJ74" s="81">
        <f t="shared" si="47"/>
        <v>0</v>
      </c>
    </row>
    <row r="75" spans="17:114" s="4" customFormat="1" ht="15.75" thickBot="1">
      <c r="S75" s="106" t="s">
        <v>60</v>
      </c>
      <c r="T75" s="107"/>
      <c r="U75" s="108"/>
      <c r="V75" s="109"/>
      <c r="W75" s="107"/>
      <c r="X75" s="129"/>
      <c r="Y75" s="156"/>
      <c r="Z75" s="111">
        <f>+IF(($G$19*0.03)&lt;=(Z62),($G$19*0.03),Z62)</f>
        <v>2237</v>
      </c>
      <c r="AA75" s="121"/>
      <c r="AB75" s="122"/>
      <c r="AC75" s="123"/>
      <c r="AD75" s="121"/>
      <c r="AE75" s="122"/>
      <c r="AF75" s="123"/>
      <c r="AG75" s="121"/>
      <c r="AH75" s="122"/>
      <c r="AI75" s="123"/>
      <c r="AJ75" s="121"/>
      <c r="AK75" s="122"/>
      <c r="AL75" s="123"/>
      <c r="AM75" s="121"/>
      <c r="AN75" s="122"/>
      <c r="AO75" s="123"/>
      <c r="AP75" s="121"/>
      <c r="AQ75" s="122"/>
      <c r="AR75" s="123"/>
      <c r="AS75" s="121"/>
      <c r="AT75" s="122"/>
      <c r="AU75" s="123"/>
      <c r="AV75" s="121"/>
      <c r="AW75" s="122"/>
      <c r="AX75" s="123"/>
      <c r="AY75" s="121"/>
      <c r="AZ75" s="122"/>
      <c r="BA75" s="123"/>
      <c r="BB75" s="121"/>
      <c r="BC75" s="122"/>
      <c r="BD75" s="123"/>
      <c r="BE75" s="121"/>
      <c r="BF75" s="122"/>
      <c r="BG75" s="123"/>
      <c r="BH75" s="121"/>
      <c r="BI75" s="122"/>
      <c r="BJ75" s="123"/>
      <c r="BK75" s="121"/>
      <c r="BL75" s="122"/>
      <c r="BM75" s="123"/>
      <c r="BN75" s="67"/>
      <c r="BO75" s="158">
        <f t="shared" ref="BO75:CA75" si="56">SUM(BO62:BO74)</f>
        <v>13537.882</v>
      </c>
      <c r="BP75" s="158">
        <f t="shared" si="56"/>
        <v>57551.022650999992</v>
      </c>
      <c r="BQ75" s="158">
        <f t="shared" si="56"/>
        <v>54428.878261999998</v>
      </c>
      <c r="BR75" s="158">
        <f t="shared" si="56"/>
        <v>72367.70962400001</v>
      </c>
      <c r="BS75" s="158">
        <f t="shared" si="56"/>
        <v>82520.946883000011</v>
      </c>
      <c r="BT75" s="158">
        <f t="shared" si="56"/>
        <v>97811.931067000012</v>
      </c>
      <c r="BU75" s="158">
        <f t="shared" si="56"/>
        <v>64557.056853999995</v>
      </c>
      <c r="BV75" s="158">
        <f t="shared" si="56"/>
        <v>35932.008507999999</v>
      </c>
      <c r="BW75" s="158">
        <f t="shared" si="56"/>
        <v>107040.40819700003</v>
      </c>
      <c r="BX75" s="158">
        <f t="shared" si="56"/>
        <v>26451.235280999976</v>
      </c>
      <c r="BY75" s="158">
        <f t="shared" si="56"/>
        <v>0</v>
      </c>
      <c r="BZ75" s="158">
        <f t="shared" si="56"/>
        <v>0</v>
      </c>
      <c r="CA75" s="158">
        <f t="shared" si="56"/>
        <v>0</v>
      </c>
      <c r="CB75" s="67"/>
      <c r="CC75" s="92">
        <f>SUM(CC62:CC74)</f>
        <v>47196.246295000004</v>
      </c>
      <c r="CD75" s="66"/>
      <c r="CE75" s="66"/>
      <c r="CF75" s="146">
        <f>SUM(CF62:CF74)</f>
        <v>0.46410000000000001</v>
      </c>
      <c r="CG75" s="147">
        <f t="shared" ref="CG75:CR75" si="57">SUM(CG62:CG74)</f>
        <v>3.5000000000000003E-2</v>
      </c>
      <c r="CH75" s="148">
        <f>SUM(CH62:CH74)</f>
        <v>0</v>
      </c>
      <c r="CI75" s="148">
        <f t="shared" si="57"/>
        <v>0</v>
      </c>
      <c r="CJ75" s="148">
        <f t="shared" si="57"/>
        <v>0</v>
      </c>
      <c r="CK75" s="148">
        <f t="shared" si="57"/>
        <v>0</v>
      </c>
      <c r="CL75" s="148">
        <f t="shared" si="57"/>
        <v>0</v>
      </c>
      <c r="CM75" s="84">
        <f t="shared" si="57"/>
        <v>0</v>
      </c>
      <c r="CN75" s="147">
        <f t="shared" si="57"/>
        <v>0.2288</v>
      </c>
      <c r="CO75" s="148">
        <f t="shared" si="57"/>
        <v>0</v>
      </c>
      <c r="CP75" s="148">
        <f t="shared" si="57"/>
        <v>0</v>
      </c>
      <c r="CQ75" s="148">
        <f t="shared" si="57"/>
        <v>0</v>
      </c>
      <c r="CR75" s="84">
        <f t="shared" si="57"/>
        <v>0</v>
      </c>
      <c r="CS75" s="149">
        <f>IF(($CR$75-$CL$75)&gt;0,($CR$75-$CL$75),IF(($M$19=0),0,IF(($CR$75-$CL$75)&lt;0,"No Savings","")))</f>
        <v>0</v>
      </c>
      <c r="CX75" s="158">
        <f t="shared" ref="CX75:DJ75" si="58">SUM(CX62:CX74)</f>
        <v>13537.882</v>
      </c>
      <c r="CY75" s="158">
        <f t="shared" si="58"/>
        <v>57551.022650999992</v>
      </c>
      <c r="CZ75" s="158">
        <f t="shared" si="58"/>
        <v>54428.878261999998</v>
      </c>
      <c r="DA75" s="158">
        <f t="shared" si="58"/>
        <v>93267.70962400001</v>
      </c>
      <c r="DB75" s="158">
        <f t="shared" si="58"/>
        <v>151220.94230300002</v>
      </c>
      <c r="DC75" s="158">
        <f t="shared" si="58"/>
        <v>97811.931067000012</v>
      </c>
      <c r="DD75" s="158">
        <f t="shared" si="58"/>
        <v>151007.05265399997</v>
      </c>
      <c r="DE75" s="158">
        <f t="shared" si="58"/>
        <v>318806.98951799999</v>
      </c>
      <c r="DF75" s="158">
        <f t="shared" si="58"/>
        <v>201615.39869199999</v>
      </c>
      <c r="DG75" s="158">
        <f t="shared" si="58"/>
        <v>108149.83035099997</v>
      </c>
      <c r="DH75" s="158">
        <f t="shared" si="58"/>
        <v>302380.36558899994</v>
      </c>
      <c r="DI75" s="158">
        <f t="shared" si="58"/>
        <v>176487.97922600002</v>
      </c>
      <c r="DJ75" s="158">
        <f t="shared" si="58"/>
        <v>139177.989294</v>
      </c>
    </row>
    <row r="76" spans="17:114" s="4" customFormat="1">
      <c r="S76" s="69"/>
      <c r="T76" s="68"/>
      <c r="U76" s="70"/>
      <c r="V76" s="71"/>
      <c r="W76" s="68"/>
      <c r="X76" s="68"/>
      <c r="Y76" s="68"/>
      <c r="Z76" s="68"/>
      <c r="AA76" s="67"/>
      <c r="AB76" s="67"/>
      <c r="AC76" s="65"/>
      <c r="AD76" s="67"/>
      <c r="AE76" s="67"/>
      <c r="AF76" s="66"/>
      <c r="AG76" s="67"/>
      <c r="AH76" s="67"/>
      <c r="AI76" s="65"/>
      <c r="AJ76" s="67"/>
      <c r="AK76" s="67"/>
      <c r="AL76" s="65"/>
      <c r="AM76" s="67"/>
      <c r="AN76" s="67"/>
      <c r="AO76" s="65"/>
      <c r="AP76" s="67"/>
      <c r="AQ76" s="67"/>
      <c r="AR76" s="65"/>
      <c r="AS76" s="67"/>
      <c r="AT76" s="67"/>
      <c r="AU76" s="66"/>
      <c r="AV76" s="67"/>
      <c r="AW76" s="67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73"/>
      <c r="CN76" s="73"/>
      <c r="CO76" s="73"/>
      <c r="CP76" s="73"/>
      <c r="CQ76" s="67"/>
      <c r="CR76" s="72"/>
      <c r="CS76" s="63"/>
    </row>
    <row r="77" spans="17:114" s="4" customFormat="1" ht="16.5" thickBot="1">
      <c r="S77" s="113" t="s">
        <v>85</v>
      </c>
      <c r="T77" s="68"/>
      <c r="U77" s="68"/>
      <c r="V77" s="68"/>
      <c r="W77" s="68"/>
      <c r="X77" s="68"/>
      <c r="Y77" s="68"/>
      <c r="Z77" s="258" t="s">
        <v>49</v>
      </c>
      <c r="AA77" s="259"/>
      <c r="AB77" s="258" t="s">
        <v>108</v>
      </c>
      <c r="AC77" s="259"/>
      <c r="AD77" s="260" t="s">
        <v>50</v>
      </c>
      <c r="AE77" s="261"/>
      <c r="AF77" s="260" t="s">
        <v>52</v>
      </c>
      <c r="AG77" s="260"/>
      <c r="AH77" s="260" t="s">
        <v>54</v>
      </c>
      <c r="AI77" s="260"/>
      <c r="AJ77" s="260" t="s">
        <v>4</v>
      </c>
      <c r="AK77" s="260"/>
      <c r="AL77" s="271" t="s">
        <v>51</v>
      </c>
      <c r="AM77" s="272"/>
      <c r="AN77" s="260" t="s">
        <v>57</v>
      </c>
      <c r="AO77" s="260"/>
      <c r="AP77" s="273" t="s">
        <v>127</v>
      </c>
      <c r="AQ77" s="261"/>
      <c r="AR77" s="273" t="s">
        <v>58</v>
      </c>
      <c r="AS77" s="261"/>
      <c r="AT77" s="273" t="s">
        <v>55</v>
      </c>
      <c r="AU77" s="261"/>
      <c r="AV77" s="273" t="s">
        <v>53</v>
      </c>
      <c r="AW77" s="261"/>
      <c r="AX77" s="273"/>
      <c r="AY77" s="261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</row>
    <row r="78" spans="17:114" s="4" customFormat="1">
      <c r="S78" s="114" t="s">
        <v>61</v>
      </c>
      <c r="T78" s="115" t="str">
        <f>M21</f>
        <v>Ontario</v>
      </c>
      <c r="U78" s="68"/>
      <c r="V78" s="68"/>
      <c r="W78" s="68"/>
      <c r="X78" s="68"/>
      <c r="Y78" s="68" t="s">
        <v>72</v>
      </c>
      <c r="Z78" s="158">
        <v>1</v>
      </c>
      <c r="AA78" s="161">
        <f>$AC62</f>
        <v>0.15</v>
      </c>
      <c r="AB78" s="158">
        <v>1</v>
      </c>
      <c r="AC78" s="161">
        <f>$AC63</f>
        <v>0.15</v>
      </c>
      <c r="AD78" s="158">
        <v>1</v>
      </c>
      <c r="AE78" s="161">
        <f>$AC64</f>
        <v>0.108</v>
      </c>
      <c r="AF78" s="158">
        <v>1</v>
      </c>
      <c r="AG78" s="161">
        <f>$AC66</f>
        <v>0.15</v>
      </c>
      <c r="AH78" s="158">
        <v>1</v>
      </c>
      <c r="AI78" s="161">
        <f>$AC68</f>
        <v>0.15</v>
      </c>
      <c r="AJ78" s="158">
        <v>1</v>
      </c>
      <c r="AK78" s="161">
        <f>$AC70</f>
        <v>0.15</v>
      </c>
      <c r="AL78" s="158">
        <v>1</v>
      </c>
      <c r="AM78" s="161">
        <f>$AC65</f>
        <v>0.15</v>
      </c>
      <c r="AN78" s="158">
        <v>1</v>
      </c>
      <c r="AO78" s="161">
        <f>$AC72</f>
        <v>0.15</v>
      </c>
      <c r="AP78" s="158">
        <v>1</v>
      </c>
      <c r="AQ78" s="161">
        <f>$AC74</f>
        <v>0.214</v>
      </c>
      <c r="AR78" s="158">
        <v>1</v>
      </c>
      <c r="AS78" s="161">
        <f>$AC73</f>
        <v>0.15</v>
      </c>
      <c r="AT78" s="158">
        <v>1</v>
      </c>
      <c r="AU78" s="161">
        <f>$AC69</f>
        <v>0.15</v>
      </c>
      <c r="AV78" s="158">
        <v>1</v>
      </c>
      <c r="AW78" s="161">
        <f>$AC67</f>
        <v>0.15</v>
      </c>
      <c r="AX78" s="158"/>
      <c r="AY78" s="161"/>
      <c r="AZ78" s="66"/>
      <c r="BA78" s="66"/>
      <c r="BB78" s="66"/>
      <c r="BC78" s="66"/>
      <c r="BD78" s="66"/>
      <c r="BE78" s="66"/>
      <c r="BF78" s="67"/>
      <c r="BG78" s="67"/>
      <c r="BH78" s="66"/>
      <c r="BI78" s="67"/>
      <c r="BJ78" s="67"/>
      <c r="BK78" s="66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</row>
    <row r="79" spans="17:114" s="4" customFormat="1">
      <c r="S79" s="116" t="s">
        <v>62</v>
      </c>
      <c r="T79" s="211">
        <v>2237</v>
      </c>
      <c r="U79" s="61" t="s">
        <v>120</v>
      </c>
      <c r="V79" s="61"/>
      <c r="W79" s="61"/>
      <c r="X79" s="61"/>
      <c r="Y79" s="61" t="s">
        <v>73</v>
      </c>
      <c r="Z79" s="160">
        <f>$AD62</f>
        <v>18451.009999999998</v>
      </c>
      <c r="AA79" s="162">
        <f>$AF62</f>
        <v>0.25</v>
      </c>
      <c r="AB79" s="160">
        <f>$AD63</f>
        <v>18956.009999999998</v>
      </c>
      <c r="AC79" s="162">
        <f>$AF63</f>
        <v>0.23619999999999999</v>
      </c>
      <c r="AD79" s="160">
        <f>$AD64</f>
        <v>11474.01</v>
      </c>
      <c r="AE79" s="162">
        <f>$AF64</f>
        <v>0.25800000000000001</v>
      </c>
      <c r="AF79" s="160">
        <f>$AD66</f>
        <v>17351.009999999998</v>
      </c>
      <c r="AG79" s="162">
        <f>$AF66</f>
        <v>0.23200000000000001</v>
      </c>
      <c r="AH79" s="160">
        <f>$AD68</f>
        <v>11894.01</v>
      </c>
      <c r="AI79" s="162">
        <f>$AF68</f>
        <v>0.2379</v>
      </c>
      <c r="AJ79" s="160">
        <f>$AD70</f>
        <v>14585.01</v>
      </c>
      <c r="AK79" s="162">
        <f>$AF70</f>
        <v>0.251</v>
      </c>
      <c r="AL79" s="160">
        <f>$AD65</f>
        <v>16285.01</v>
      </c>
      <c r="AM79" s="162">
        <f>$AF65</f>
        <v>0.27679999999999999</v>
      </c>
      <c r="AN79" s="160">
        <f>$AD72</f>
        <v>11571.01</v>
      </c>
      <c r="AO79" s="162">
        <f>$AF72</f>
        <v>0.248</v>
      </c>
      <c r="AP79" s="160">
        <f>$AD74</f>
        <v>45282.01</v>
      </c>
      <c r="AQ79" s="162">
        <f>$AF74</f>
        <v>0.29499999999999998</v>
      </c>
      <c r="AR79" s="160">
        <f>$AD73</f>
        <v>15843.01</v>
      </c>
      <c r="AS79" s="162">
        <f>$AF73</f>
        <v>0.26</v>
      </c>
      <c r="AT79" s="160">
        <f>$AD69</f>
        <v>12947.01</v>
      </c>
      <c r="AU79" s="162">
        <f>$AF69</f>
        <v>0.19</v>
      </c>
      <c r="AV79" s="160">
        <f>$AD67</f>
        <v>14081.01</v>
      </c>
      <c r="AW79" s="162">
        <f>$AF67</f>
        <v>0.20899999999999999</v>
      </c>
      <c r="AX79" s="160"/>
      <c r="AY79" s="162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</row>
    <row r="80" spans="17:114" s="4" customFormat="1" ht="15.75" thickBot="1">
      <c r="S80" s="117" t="s">
        <v>63</v>
      </c>
      <c r="T80" s="118">
        <v>2016</v>
      </c>
      <c r="U80" s="61"/>
      <c r="V80" s="61"/>
      <c r="W80" s="61"/>
      <c r="X80" s="61"/>
      <c r="Y80" s="61" t="s">
        <v>74</v>
      </c>
      <c r="Z80" s="159">
        <f>$AG62</f>
        <v>45282.01</v>
      </c>
      <c r="AA80" s="163">
        <f>$AI62</f>
        <v>0.30499999999999999</v>
      </c>
      <c r="AB80" s="159">
        <f>$AG63</f>
        <v>31647.01</v>
      </c>
      <c r="AC80" s="163">
        <f>$AI63</f>
        <v>0.2006</v>
      </c>
      <c r="AD80" s="159">
        <f>$AG64</f>
        <v>31000.01</v>
      </c>
      <c r="AE80" s="163">
        <f>$AI64</f>
        <v>0.27750000000000002</v>
      </c>
      <c r="AF80" s="159">
        <f>$AG66</f>
        <v>19031.009999999998</v>
      </c>
      <c r="AG80" s="163">
        <f>$AI66</f>
        <v>0.39200000000000002</v>
      </c>
      <c r="AH80" s="159">
        <f>$AG68</f>
        <v>15000.01</v>
      </c>
      <c r="AI80" s="163">
        <f>$AI68</f>
        <v>0.28789999999999999</v>
      </c>
      <c r="AJ80" s="159">
        <f>$AG70</f>
        <v>19160.009999999998</v>
      </c>
      <c r="AK80" s="163">
        <f>$AI70</f>
        <v>0.20050000000000001</v>
      </c>
      <c r="AL80" s="159">
        <f>$AG65</f>
        <v>37345.01</v>
      </c>
      <c r="AM80" s="163">
        <f>$AI65</f>
        <v>0.24679999999999999</v>
      </c>
      <c r="AN80" s="159">
        <f>$AG72</f>
        <v>17000.009999999998</v>
      </c>
      <c r="AO80" s="163">
        <f>$AI72</f>
        <v>0.29799999999999999</v>
      </c>
      <c r="AP80" s="159">
        <f>$AG74</f>
        <v>90563.01</v>
      </c>
      <c r="AQ80" s="163">
        <f>$AI74</f>
        <v>0.36899999999999999</v>
      </c>
      <c r="AR80" s="159">
        <f>$AG73</f>
        <v>44601.01</v>
      </c>
      <c r="AS80" s="163">
        <f>$AI73</f>
        <v>0.28000000000000003</v>
      </c>
      <c r="AT80" s="159">
        <f>$AG69</f>
        <v>43176.01</v>
      </c>
      <c r="AU80" s="163">
        <f>$AI69</f>
        <v>0.22</v>
      </c>
      <c r="AV80" s="159">
        <f>$AG67</f>
        <v>41011.01</v>
      </c>
      <c r="AW80" s="163">
        <f>$AI67</f>
        <v>0.23599999999999999</v>
      </c>
      <c r="AX80" s="159"/>
      <c r="AY80" s="163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</row>
    <row r="81" spans="19:97" s="4" customFormat="1">
      <c r="S81" s="61"/>
      <c r="T81" s="61"/>
      <c r="U81" s="61"/>
      <c r="V81" s="61"/>
      <c r="W81" s="61"/>
      <c r="X81" s="61"/>
      <c r="Y81" s="61" t="s">
        <v>75</v>
      </c>
      <c r="Z81" s="158">
        <f>$AJ62</f>
        <v>90563.01</v>
      </c>
      <c r="AA81" s="161">
        <f>$AL62</f>
        <v>0.36</v>
      </c>
      <c r="AB81" s="158">
        <f>$AJ63</f>
        <v>38210.01</v>
      </c>
      <c r="AC81" s="161">
        <f>$AL63</f>
        <v>0.22700000000000001</v>
      </c>
      <c r="AD81" s="158">
        <f>$AJ64</f>
        <v>45282.01</v>
      </c>
      <c r="AE81" s="161">
        <f>$AL64</f>
        <v>0.33250000000000002</v>
      </c>
      <c r="AF81" s="158">
        <f>$AJ66</f>
        <v>23412.01</v>
      </c>
      <c r="AG81" s="161">
        <f>$AL66</f>
        <v>0.23200000000000001</v>
      </c>
      <c r="AH81" s="158">
        <f>$AJ68</f>
        <v>21000.01</v>
      </c>
      <c r="AI81" s="161">
        <f>$AL68</f>
        <v>0.2379</v>
      </c>
      <c r="AJ81" s="158">
        <f>$AJ70</f>
        <v>41563.01</v>
      </c>
      <c r="AK81" s="161">
        <f>$AL70</f>
        <v>0.24149999999999999</v>
      </c>
      <c r="AL81" s="158">
        <f>$AJ65</f>
        <v>40492.01</v>
      </c>
      <c r="AM81" s="161">
        <f>$AL65</f>
        <v>0.29820000000000002</v>
      </c>
      <c r="AN81" s="158">
        <f>$AJ72</f>
        <v>24000.01</v>
      </c>
      <c r="AO81" s="161">
        <f>$AL72</f>
        <v>0.248</v>
      </c>
      <c r="AP81" s="158">
        <f>$AJ74</f>
        <v>140388.01</v>
      </c>
      <c r="AQ81" s="161">
        <f>$AL74</f>
        <v>0.41799999999999998</v>
      </c>
      <c r="AR81" s="158">
        <f>$AJ73</f>
        <v>45282.01</v>
      </c>
      <c r="AS81" s="161">
        <f>$AL73</f>
        <v>0.33500000000000002</v>
      </c>
      <c r="AT81" s="158">
        <f>$AJ69</f>
        <v>45282.01</v>
      </c>
      <c r="AU81" s="161">
        <f>$AL69</f>
        <v>0.27500000000000002</v>
      </c>
      <c r="AV81" s="158">
        <f>$AJ67</f>
        <v>45282.01</v>
      </c>
      <c r="AW81" s="161">
        <f>$AL67</f>
        <v>0.29099999999999998</v>
      </c>
      <c r="AX81" s="158"/>
      <c r="AY81" s="1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</row>
    <row r="82" spans="19:97" s="4" customFormat="1">
      <c r="S82" s="61"/>
      <c r="T82" s="61"/>
      <c r="U82" s="61"/>
      <c r="V82" s="61"/>
      <c r="W82" s="61"/>
      <c r="X82" s="61"/>
      <c r="Y82" s="61" t="s">
        <v>76</v>
      </c>
      <c r="Z82" s="158">
        <f>$AM62</f>
        <v>125000.01</v>
      </c>
      <c r="AA82" s="161">
        <f>$AO62</f>
        <v>0.38</v>
      </c>
      <c r="AB82" s="158">
        <f>$AM63</f>
        <v>45282.01</v>
      </c>
      <c r="AC82" s="161">
        <f>$AO63</f>
        <v>0.28199999999999997</v>
      </c>
      <c r="AD82" s="158">
        <f>$AM64</f>
        <v>67000.009999999995</v>
      </c>
      <c r="AE82" s="161">
        <f>$AO64</f>
        <v>0.379</v>
      </c>
      <c r="AF82" s="158">
        <f>$AM66</f>
        <v>35148.01</v>
      </c>
      <c r="AG82" s="161">
        <f>$AO66</f>
        <v>0.28499999999999998</v>
      </c>
      <c r="AH82" s="158">
        <f>$AM68</f>
        <v>29590.01</v>
      </c>
      <c r="AI82" s="161">
        <f>$AO68</f>
        <v>0.29949999999999999</v>
      </c>
      <c r="AJ82" s="158">
        <f>$AM70</f>
        <v>45282.01</v>
      </c>
      <c r="AK82" s="161">
        <f>$AO70</f>
        <v>0.29649999999999999</v>
      </c>
      <c r="AL82" s="158">
        <f>$AM65</f>
        <v>45282.01</v>
      </c>
      <c r="AM82" s="161">
        <f>$AO65</f>
        <v>0.35320000000000001</v>
      </c>
      <c r="AN82" s="158">
        <f>$AM72</f>
        <v>31984.01</v>
      </c>
      <c r="AO82" s="161">
        <f>$AO72</f>
        <v>0.28799999999999998</v>
      </c>
      <c r="AP82" s="158">
        <f>$AM74</f>
        <v>200000.01</v>
      </c>
      <c r="AQ82" s="161">
        <f>$AO74</f>
        <v>0.45800000000000002</v>
      </c>
      <c r="AR82" s="158">
        <f>$AM73</f>
        <v>90563.01</v>
      </c>
      <c r="AS82" s="161">
        <f>$AO73</f>
        <v>0.39</v>
      </c>
      <c r="AT82" s="158">
        <f>$AM69</f>
        <v>86351.01</v>
      </c>
      <c r="AU82" s="161">
        <f>$AO69</f>
        <v>0.29499999999999998</v>
      </c>
      <c r="AV82" s="158">
        <f>$AM67</f>
        <v>82024.009999999995</v>
      </c>
      <c r="AW82" s="161">
        <f>$AO67</f>
        <v>0.32700000000000001</v>
      </c>
      <c r="AX82" s="158"/>
      <c r="AY82" s="1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</row>
    <row r="83" spans="19:97" s="4" customFormat="1">
      <c r="S83" s="61"/>
      <c r="T83" s="61"/>
      <c r="U83" s="61"/>
      <c r="V83" s="61"/>
      <c r="W83" s="61"/>
      <c r="X83" s="61"/>
      <c r="Y83" s="61" t="s">
        <v>77</v>
      </c>
      <c r="Z83" s="158">
        <f>$AP62</f>
        <v>140388.01</v>
      </c>
      <c r="AA83" s="161">
        <f>$AR62</f>
        <v>0.41</v>
      </c>
      <c r="AB83" s="158">
        <f>$AP63</f>
        <v>76421.009999999995</v>
      </c>
      <c r="AC83" s="161">
        <f>$AR63</f>
        <v>0.31</v>
      </c>
      <c r="AD83" s="158">
        <f>$AP64</f>
        <v>90563.01</v>
      </c>
      <c r="AE83" s="161">
        <f>$AR64</f>
        <v>0.434</v>
      </c>
      <c r="AF83" s="158">
        <f>$AP66</f>
        <v>45282.01</v>
      </c>
      <c r="AG83" s="161">
        <f>$AR66</f>
        <v>0.34</v>
      </c>
      <c r="AH83" s="158">
        <f>$AP68</f>
        <v>45282.01</v>
      </c>
      <c r="AI83" s="161">
        <f>$AR68</f>
        <v>0.35449999999999998</v>
      </c>
      <c r="AJ83" s="158">
        <f>$AP70</f>
        <v>73142.009999999995</v>
      </c>
      <c r="AK83" s="161">
        <f>$AR70</f>
        <v>0.31480000000000002</v>
      </c>
      <c r="AL83" s="158">
        <f>$AP65</f>
        <v>80985.009999999995</v>
      </c>
      <c r="AM83" s="161">
        <f>$AR65</f>
        <v>0.37019999999999997</v>
      </c>
      <c r="AN83" s="158">
        <f>$AP72</f>
        <v>45282.01</v>
      </c>
      <c r="AO83" s="161">
        <f>$AR72</f>
        <v>0.34300000000000003</v>
      </c>
      <c r="AP83" s="158">
        <f>$AP74</f>
        <v>500000.01</v>
      </c>
      <c r="AQ83" s="161">
        <f>$AR74</f>
        <v>0.48</v>
      </c>
      <c r="AR83" s="158">
        <f>$AP73</f>
        <v>127430.01</v>
      </c>
      <c r="AS83" s="161">
        <f>$AR73</f>
        <v>0.41</v>
      </c>
      <c r="AT83" s="158">
        <f>$AP69</f>
        <v>90563.01</v>
      </c>
      <c r="AU83" s="161">
        <f>$AR69</f>
        <v>0.35</v>
      </c>
      <c r="AV83" s="158">
        <f>$AP67</f>
        <v>90563.01</v>
      </c>
      <c r="AW83" s="161">
        <f>$AR67</f>
        <v>0.38200000000000001</v>
      </c>
      <c r="AX83" s="158"/>
      <c r="AY83" s="1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</row>
    <row r="84" spans="19:97" s="4" customFormat="1">
      <c r="S84" s="61"/>
      <c r="T84" s="61"/>
      <c r="U84" s="61"/>
      <c r="V84" s="61"/>
      <c r="W84" s="61"/>
      <c r="X84" s="61"/>
      <c r="Y84" s="61" t="s">
        <v>78</v>
      </c>
      <c r="Z84" s="159">
        <f>$AS62</f>
        <v>150000.01</v>
      </c>
      <c r="AA84" s="163">
        <f>$AU62</f>
        <v>0.42</v>
      </c>
      <c r="AB84" s="159">
        <f>$AS63</f>
        <v>87741.01</v>
      </c>
      <c r="AC84" s="163">
        <f>$AU63</f>
        <v>0.32790000000000002</v>
      </c>
      <c r="AD84" s="159">
        <f>$AS64</f>
        <v>140388.01</v>
      </c>
      <c r="AE84" s="163">
        <f>$AU64</f>
        <v>0.46400000000000002</v>
      </c>
      <c r="AF84" s="159">
        <f>$AS66</f>
        <v>70295.009999999995</v>
      </c>
      <c r="AG84" s="163">
        <f>$AU66</f>
        <v>0.35049999999999998</v>
      </c>
      <c r="AH84" s="159">
        <f>$AS68</f>
        <v>59180.01</v>
      </c>
      <c r="AI84" s="163">
        <f>$AU68</f>
        <v>0.37169999999999997</v>
      </c>
      <c r="AJ84" s="159">
        <f>$AS70</f>
        <v>83075.009999999995</v>
      </c>
      <c r="AK84" s="163">
        <f>$AU70</f>
        <v>0.33889999999999998</v>
      </c>
      <c r="AL84" s="159">
        <f>$AS65</f>
        <v>90563.01</v>
      </c>
      <c r="AM84" s="163">
        <f>$AU65</f>
        <v>0.42520000000000002</v>
      </c>
      <c r="AN84" s="159">
        <f>$AS72</f>
        <v>63969.01</v>
      </c>
      <c r="AO84" s="163">
        <f>$AU72</f>
        <v>0.372</v>
      </c>
      <c r="AP84" s="159">
        <f>$AS74</f>
        <v>0</v>
      </c>
      <c r="AQ84" s="163">
        <f>$AU74</f>
        <v>0</v>
      </c>
      <c r="AR84" s="159">
        <f>$AS73</f>
        <v>140388.01</v>
      </c>
      <c r="AS84" s="163">
        <f>$AU73</f>
        <v>0.44</v>
      </c>
      <c r="AT84" s="159">
        <f>$AS69</f>
        <v>140388.01</v>
      </c>
      <c r="AU84" s="163">
        <f>$AU69</f>
        <v>0.40500000000000003</v>
      </c>
      <c r="AV84" s="159">
        <f>$AS67</f>
        <v>133353.01</v>
      </c>
      <c r="AW84" s="163">
        <f>$AU67</f>
        <v>0.40050000000000002</v>
      </c>
      <c r="AX84" s="159"/>
      <c r="AY84" s="163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</row>
    <row r="85" spans="19:97" s="4" customFormat="1">
      <c r="S85" s="61"/>
      <c r="T85" s="61"/>
      <c r="U85" s="61"/>
      <c r="V85" s="61"/>
      <c r="W85" s="61"/>
      <c r="X85" s="61"/>
      <c r="Y85" s="61" t="s">
        <v>79</v>
      </c>
      <c r="Z85" s="159">
        <f>$AV62</f>
        <v>200000.01</v>
      </c>
      <c r="AA85" s="163">
        <f>$AX62</f>
        <v>0.47</v>
      </c>
      <c r="AB85" s="159">
        <f>$AV63</f>
        <v>90563.01</v>
      </c>
      <c r="AC85" s="163">
        <f>$AX63</f>
        <v>0.38290000000000002</v>
      </c>
      <c r="AD85" s="159">
        <f>$AV64</f>
        <v>200000.01</v>
      </c>
      <c r="AE85" s="163">
        <f>$AX64</f>
        <v>0.504</v>
      </c>
      <c r="AF85" s="159">
        <f>$AV66</f>
        <v>90563.01</v>
      </c>
      <c r="AG85" s="163">
        <f>$AX66</f>
        <v>0.40550000000000003</v>
      </c>
      <c r="AH85" s="159">
        <f>$AV68</f>
        <v>90563.01</v>
      </c>
      <c r="AI85" s="163">
        <f>$AX68</f>
        <v>0.42670000000000002</v>
      </c>
      <c r="AJ85" s="159">
        <f>$AV70</f>
        <v>86177.01</v>
      </c>
      <c r="AK85" s="163">
        <f>$AX70</f>
        <v>0.37909999999999999</v>
      </c>
      <c r="AL85" s="159">
        <f>$AV65</f>
        <v>131644.01</v>
      </c>
      <c r="AM85" s="163">
        <f>$AX65</f>
        <v>0.43840000000000001</v>
      </c>
      <c r="AN85" s="159">
        <f>$AV72</f>
        <v>90563.01</v>
      </c>
      <c r="AO85" s="163">
        <f>$AX72</f>
        <v>0.42699999999999999</v>
      </c>
      <c r="AP85" s="159">
        <f>$AV74</f>
        <v>0</v>
      </c>
      <c r="AQ85" s="163">
        <f>$AX74</f>
        <v>0</v>
      </c>
      <c r="AR85" s="159">
        <f>$AV73</f>
        <v>200000.01</v>
      </c>
      <c r="AS85" s="163">
        <f>$AX73</f>
        <v>0.48</v>
      </c>
      <c r="AT85" s="159">
        <f>$AV69</f>
        <v>200000.01</v>
      </c>
      <c r="AU85" s="163">
        <f>$AX69</f>
        <v>0.44500000000000001</v>
      </c>
      <c r="AV85" s="159">
        <f>$AV67</f>
        <v>140388.01</v>
      </c>
      <c r="AW85" s="163">
        <f>$AX67</f>
        <v>0.43049999999999999</v>
      </c>
      <c r="AX85" s="159"/>
      <c r="AY85" s="163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</row>
    <row r="86" spans="19:97" s="4" customFormat="1">
      <c r="S86" s="61"/>
      <c r="T86" s="61"/>
      <c r="U86" s="61"/>
      <c r="V86" s="61"/>
      <c r="W86" s="61"/>
      <c r="X86" s="61"/>
      <c r="Y86" s="61" t="s">
        <v>80</v>
      </c>
      <c r="Z86" s="159">
        <f>$AY62</f>
        <v>300000.01</v>
      </c>
      <c r="AA86" s="163">
        <f>$BA62</f>
        <v>0.48</v>
      </c>
      <c r="AB86" s="159">
        <f>$AY63</f>
        <v>106543.01</v>
      </c>
      <c r="AC86" s="163">
        <f>$BA63</f>
        <v>0.40699999999999997</v>
      </c>
      <c r="AD86" s="159">
        <f>$AY64</f>
        <v>0</v>
      </c>
      <c r="AE86" s="163">
        <f>$BA64</f>
        <v>0</v>
      </c>
      <c r="AF86" s="159">
        <f>$AY66</f>
        <v>125500.01</v>
      </c>
      <c r="AG86" s="163">
        <f>$BA66</f>
        <v>0.41799999999999998</v>
      </c>
      <c r="AH86" s="159">
        <f>$AY68</f>
        <v>93000.01</v>
      </c>
      <c r="AI86" s="163">
        <f>$BA68</f>
        <v>0.435</v>
      </c>
      <c r="AJ86" s="159">
        <f>$AY70</f>
        <v>90563.01</v>
      </c>
      <c r="AK86" s="163">
        <f>$BA70</f>
        <v>0.43409999999999999</v>
      </c>
      <c r="AL86" s="159">
        <f>$AY65</f>
        <v>140388.01</v>
      </c>
      <c r="AM86" s="163">
        <f>$BA65</f>
        <v>0.46839999999999998</v>
      </c>
      <c r="AN86" s="159">
        <f>$AY72</f>
        <v>98314.01</v>
      </c>
      <c r="AO86" s="163">
        <f>$BA72</f>
        <v>0.44369999999999998</v>
      </c>
      <c r="AP86" s="159">
        <f>$AY74</f>
        <v>0</v>
      </c>
      <c r="AQ86" s="163">
        <f>$BA74</f>
        <v>0</v>
      </c>
      <c r="AR86" s="159">
        <f>$AY73</f>
        <v>0</v>
      </c>
      <c r="AS86" s="163">
        <f>$BA73</f>
        <v>0</v>
      </c>
      <c r="AT86" s="159">
        <f>$AY69</f>
        <v>0</v>
      </c>
      <c r="AU86" s="163">
        <f>$BA69</f>
        <v>0</v>
      </c>
      <c r="AV86" s="159">
        <f>$AY67</f>
        <v>200000.01</v>
      </c>
      <c r="AW86" s="163">
        <f>$BA67</f>
        <v>0.47049999999999997</v>
      </c>
      <c r="AX86" s="159"/>
      <c r="AY86" s="163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</row>
    <row r="87" spans="19:97" s="4" customFormat="1">
      <c r="S87" s="61"/>
      <c r="T87" s="61"/>
      <c r="U87" s="61"/>
      <c r="V87" s="61"/>
      <c r="W87" s="61"/>
      <c r="X87" s="61"/>
      <c r="Y87" s="61" t="s">
        <v>105</v>
      </c>
      <c r="Z87" s="159">
        <f>$BB62</f>
        <v>0</v>
      </c>
      <c r="AA87" s="163">
        <f>$BD62</f>
        <v>0</v>
      </c>
      <c r="AB87" s="159">
        <f>$BB63</f>
        <v>140388.01</v>
      </c>
      <c r="AC87" s="163">
        <f>$BD63</f>
        <v>0.437</v>
      </c>
      <c r="AD87" s="159">
        <f>$BB64</f>
        <v>0</v>
      </c>
      <c r="AE87" s="163">
        <f>$BD64</f>
        <v>0</v>
      </c>
      <c r="AF87" s="159">
        <f>$BB66</f>
        <v>140388.01</v>
      </c>
      <c r="AG87" s="163">
        <f>$BD66</f>
        <v>0.44800000000000001</v>
      </c>
      <c r="AH87" s="159">
        <f>$BB68</f>
        <v>140388.01</v>
      </c>
      <c r="AI87" s="163">
        <f>$BD68</f>
        <v>0.46500000000000002</v>
      </c>
      <c r="AJ87" s="159">
        <f>$BB70</f>
        <v>140388.01</v>
      </c>
      <c r="AK87" s="163">
        <f>$BD70</f>
        <v>0.46410000000000001</v>
      </c>
      <c r="AL87" s="159">
        <f>$BB65</f>
        <v>150000.01</v>
      </c>
      <c r="AM87" s="163">
        <f>$BD65</f>
        <v>0.49299999999999999</v>
      </c>
      <c r="AN87" s="159">
        <f>$BB72</f>
        <v>140388.01</v>
      </c>
      <c r="AO87" s="163">
        <f>$BD72</f>
        <v>0.47370000000000001</v>
      </c>
      <c r="AP87" s="159">
        <f>$BB74</f>
        <v>0</v>
      </c>
      <c r="AQ87" s="163">
        <f>$BD74</f>
        <v>0</v>
      </c>
      <c r="AR87" s="159">
        <f>$BB73</f>
        <v>0</v>
      </c>
      <c r="AS87" s="163">
        <f>$BD73</f>
        <v>0</v>
      </c>
      <c r="AT87" s="159">
        <f>$BB69</f>
        <v>0</v>
      </c>
      <c r="AU87" s="163">
        <f>$BD69</f>
        <v>0</v>
      </c>
      <c r="AV87" s="159">
        <f>$BB67</f>
        <v>0</v>
      </c>
      <c r="AW87" s="163">
        <f>$BD67</f>
        <v>0</v>
      </c>
      <c r="AX87" s="159"/>
      <c r="AY87" s="163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</row>
    <row r="88" spans="19:97" s="4" customFormat="1">
      <c r="S88" s="61"/>
      <c r="T88" s="61"/>
      <c r="U88" s="61"/>
      <c r="V88" s="61"/>
      <c r="W88" s="61"/>
      <c r="X88" s="61"/>
      <c r="Y88" s="61" t="s">
        <v>106</v>
      </c>
      <c r="Z88" s="159">
        <f>$BE62</f>
        <v>0</v>
      </c>
      <c r="AA88" s="163">
        <f>$BG62</f>
        <v>0</v>
      </c>
      <c r="AB88" s="159">
        <f>$BE63</f>
        <v>200000.01</v>
      </c>
      <c r="AC88" s="163">
        <f>$BG63</f>
        <v>0.47699999999999998</v>
      </c>
      <c r="AD88" s="159">
        <f>$BE64</f>
        <v>0</v>
      </c>
      <c r="AE88" s="163">
        <f>$BG64</f>
        <v>0</v>
      </c>
      <c r="AF88" s="159">
        <f>$BE66</f>
        <v>175700.01</v>
      </c>
      <c r="AG88" s="163">
        <f>$BG66</f>
        <v>0.45800000000000002</v>
      </c>
      <c r="AH88" s="159">
        <f>$BE68</f>
        <v>150000.01</v>
      </c>
      <c r="AI88" s="163">
        <f>$BG68</f>
        <v>0.5</v>
      </c>
      <c r="AJ88" s="159">
        <f>$BE70</f>
        <v>150000.01</v>
      </c>
      <c r="AK88" s="163">
        <f>$BG70</f>
        <v>0.47970000000000002</v>
      </c>
      <c r="AL88" s="159">
        <f>$BE65</f>
        <v>200000.01</v>
      </c>
      <c r="AM88" s="163">
        <f>$BG65</f>
        <v>0.53300000000000003</v>
      </c>
      <c r="AN88" s="159">
        <f>$BE72</f>
        <v>220000.01</v>
      </c>
      <c r="AO88" s="163">
        <f>$BG72</f>
        <v>0.51370000000000005</v>
      </c>
      <c r="AP88" s="159">
        <f>$BE74</f>
        <v>0</v>
      </c>
      <c r="AQ88" s="163">
        <f>$BG74</f>
        <v>0</v>
      </c>
      <c r="AR88" s="159">
        <f>$BE73</f>
        <v>0</v>
      </c>
      <c r="AS88" s="163">
        <f>$BG73</f>
        <v>0</v>
      </c>
      <c r="AT88" s="159">
        <f>$BE69</f>
        <v>0</v>
      </c>
      <c r="AU88" s="163">
        <f>$BG69</f>
        <v>0</v>
      </c>
      <c r="AV88" s="159">
        <f>$BE67</f>
        <v>0</v>
      </c>
      <c r="AW88" s="163">
        <f>$BG67</f>
        <v>0</v>
      </c>
      <c r="AX88" s="159"/>
      <c r="AY88" s="163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</row>
    <row r="89" spans="19:97" s="4" customFormat="1">
      <c r="S89" s="61"/>
      <c r="T89" s="61"/>
      <c r="U89" s="61"/>
      <c r="V89" s="61"/>
      <c r="W89" s="61"/>
      <c r="X89" s="61"/>
      <c r="Y89" s="61" t="s">
        <v>121</v>
      </c>
      <c r="Z89" s="159">
        <f>$BH62</f>
        <v>0</v>
      </c>
      <c r="AA89" s="163">
        <f>$BJ62</f>
        <v>0</v>
      </c>
      <c r="AB89" s="159">
        <f>$BH63</f>
        <v>0</v>
      </c>
      <c r="AC89" s="163">
        <f>$BJ63</f>
        <v>0</v>
      </c>
      <c r="AD89" s="159">
        <f>$BH64</f>
        <v>0</v>
      </c>
      <c r="AE89" s="163">
        <f>$BJ64</f>
        <v>0</v>
      </c>
      <c r="AF89" s="159">
        <f>$BH66</f>
        <v>200000.01</v>
      </c>
      <c r="AG89" s="163">
        <f>$BJ66</f>
        <v>0.498</v>
      </c>
      <c r="AH89" s="159">
        <f>$BH68</f>
        <v>200000.01</v>
      </c>
      <c r="AI89" s="163">
        <f>$BJ68</f>
        <v>0.54</v>
      </c>
      <c r="AJ89" s="159">
        <f>$BH70</f>
        <v>200000.01</v>
      </c>
      <c r="AK89" s="163">
        <f>$BJ70</f>
        <v>0.51970000000000005</v>
      </c>
      <c r="AL89" s="159">
        <f>$BH65</f>
        <v>0</v>
      </c>
      <c r="AM89" s="163">
        <f>$BJ65</f>
        <v>0</v>
      </c>
      <c r="AN89" s="159">
        <f>$BH72</f>
        <v>0</v>
      </c>
      <c r="AO89" s="163">
        <f>$BJ72</f>
        <v>0</v>
      </c>
      <c r="AP89" s="159">
        <f>$BH74</f>
        <v>0</v>
      </c>
      <c r="AQ89" s="163">
        <f>$BJ74</f>
        <v>0</v>
      </c>
      <c r="AR89" s="159">
        <f>$BH73</f>
        <v>0</v>
      </c>
      <c r="AS89" s="163">
        <f>$BJ73</f>
        <v>0</v>
      </c>
      <c r="AT89" s="159">
        <f>$BH69</f>
        <v>0</v>
      </c>
      <c r="AU89" s="163">
        <f>$BJ69</f>
        <v>0</v>
      </c>
      <c r="AV89" s="159">
        <f>$BH67</f>
        <v>0</v>
      </c>
      <c r="AW89" s="163">
        <f>$BJ67</f>
        <v>0</v>
      </c>
      <c r="AX89" s="159"/>
      <c r="AY89" s="163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</row>
    <row r="90" spans="19:97" s="4" customFormat="1">
      <c r="S90" s="61"/>
      <c r="T90" s="61"/>
      <c r="U90" s="61"/>
      <c r="V90" s="61"/>
      <c r="W90" s="61"/>
      <c r="X90" s="61"/>
      <c r="Y90" s="61" t="s">
        <v>122</v>
      </c>
      <c r="Z90" s="160">
        <f>$BK62</f>
        <v>0</v>
      </c>
      <c r="AA90" s="163">
        <f>$BM62</f>
        <v>0</v>
      </c>
      <c r="AB90" s="160">
        <f>$BK63</f>
        <v>0</v>
      </c>
      <c r="AC90" s="163">
        <f>$BM63</f>
        <v>0</v>
      </c>
      <c r="AD90" s="160">
        <f>$BK64</f>
        <v>0</v>
      </c>
      <c r="AE90" s="163">
        <f>$BM64</f>
        <v>0</v>
      </c>
      <c r="AF90" s="160">
        <f>$BK66</f>
        <v>0</v>
      </c>
      <c r="AG90" s="163">
        <f>$BM66</f>
        <v>0</v>
      </c>
      <c r="AH90" s="160">
        <f>$BK68</f>
        <v>0</v>
      </c>
      <c r="AI90" s="163">
        <f>$BM68</f>
        <v>0</v>
      </c>
      <c r="AJ90" s="160">
        <f>$BK70</f>
        <v>220000.01</v>
      </c>
      <c r="AK90" s="163">
        <f>$BM70</f>
        <v>0.5353</v>
      </c>
      <c r="AL90" s="160">
        <f>$BK65</f>
        <v>0</v>
      </c>
      <c r="AM90" s="163">
        <f>$BM65</f>
        <v>0</v>
      </c>
      <c r="AN90" s="160">
        <f>$BK72</f>
        <v>0</v>
      </c>
      <c r="AO90" s="163">
        <f>$BM72</f>
        <v>0</v>
      </c>
      <c r="AP90" s="160">
        <f>$BK74</f>
        <v>0</v>
      </c>
      <c r="AQ90" s="163">
        <f>$BM74</f>
        <v>0</v>
      </c>
      <c r="AR90" s="160">
        <f>$BK73</f>
        <v>0</v>
      </c>
      <c r="AS90" s="163">
        <f>$BM73</f>
        <v>0</v>
      </c>
      <c r="AT90" s="160">
        <f>$BK69</f>
        <v>0</v>
      </c>
      <c r="AU90" s="163">
        <f>$BM69</f>
        <v>0</v>
      </c>
      <c r="AV90" s="160">
        <f>$BK67</f>
        <v>0</v>
      </c>
      <c r="AW90" s="163">
        <f>$BM67</f>
        <v>0</v>
      </c>
      <c r="AX90" s="160"/>
      <c r="AY90" s="163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</row>
    <row r="91" spans="19:97" s="4" customFormat="1">
      <c r="S91" s="61"/>
      <c r="T91" s="61"/>
      <c r="U91" s="61"/>
      <c r="V91" s="61"/>
      <c r="W91" s="61"/>
      <c r="X91" s="61"/>
      <c r="Y91" s="61"/>
      <c r="Z91" s="61"/>
      <c r="AA91" s="61"/>
      <c r="AB91" s="160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</row>
    <row r="92" spans="19:97" s="4" customFormat="1">
      <c r="S92" s="61"/>
      <c r="T92" s="61"/>
      <c r="U92" s="61"/>
      <c r="V92" s="61"/>
      <c r="W92" s="61"/>
      <c r="X92" s="61"/>
      <c r="Y92" s="61"/>
      <c r="Z92" s="61"/>
      <c r="AA92" s="61"/>
      <c r="AB92" s="158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</row>
    <row r="93" spans="19:97" s="4" customFormat="1">
      <c r="S93" s="61"/>
      <c r="T93" s="61"/>
      <c r="U93" s="61"/>
      <c r="V93" s="61"/>
      <c r="W93" s="61"/>
      <c r="X93" s="61"/>
      <c r="Y93" s="61"/>
      <c r="Z93" s="61"/>
      <c r="AA93" s="61"/>
      <c r="AB93" s="158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</row>
    <row r="94" spans="19:97" s="4" customFormat="1">
      <c r="S94" s="61"/>
      <c r="T94" s="61"/>
      <c r="U94" s="61"/>
      <c r="V94" s="61"/>
      <c r="W94" s="61"/>
      <c r="X94" s="61"/>
      <c r="Y94" s="61"/>
      <c r="Z94" s="61"/>
      <c r="AA94" s="61"/>
      <c r="AB94" s="158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</row>
    <row r="95" spans="19:97" s="4" customFormat="1">
      <c r="S95" s="61"/>
      <c r="T95" s="61"/>
      <c r="U95" s="61"/>
      <c r="V95" s="61"/>
      <c r="W95" s="61"/>
      <c r="X95" s="61"/>
      <c r="Y95" s="61"/>
      <c r="Z95" s="61"/>
      <c r="AA95" s="61"/>
      <c r="AB95" s="159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</row>
    <row r="96" spans="19:97" s="4" customFormat="1">
      <c r="S96" s="61"/>
      <c r="T96" s="61"/>
      <c r="U96" s="61"/>
      <c r="V96" s="61"/>
      <c r="W96" s="61"/>
      <c r="X96" s="61"/>
      <c r="Y96" s="61"/>
      <c r="Z96" s="61"/>
      <c r="AA96" s="61"/>
      <c r="AB96" s="159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</row>
    <row r="97" spans="19:97" s="4" customFormat="1">
      <c r="S97" s="61"/>
      <c r="T97" s="61"/>
      <c r="U97" s="61"/>
      <c r="V97" s="61"/>
      <c r="W97" s="61"/>
      <c r="X97" s="61"/>
      <c r="Y97" s="61"/>
      <c r="Z97" s="61"/>
      <c r="AA97" s="61"/>
      <c r="AB97" s="159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</row>
    <row r="98" spans="19:97" s="4" customFormat="1">
      <c r="S98" s="61"/>
      <c r="T98" s="61"/>
      <c r="U98" s="61"/>
      <c r="V98" s="61"/>
      <c r="W98" s="61"/>
      <c r="X98" s="61"/>
      <c r="Y98" s="61"/>
      <c r="Z98" s="61"/>
      <c r="AA98" s="61"/>
      <c r="AB98" s="159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</row>
    <row r="99" spans="19:97" s="4" customFormat="1">
      <c r="S99" s="61"/>
      <c r="T99" s="61"/>
      <c r="U99" s="61"/>
      <c r="V99" s="61"/>
      <c r="W99" s="61"/>
      <c r="X99" s="61"/>
      <c r="Y99" s="61"/>
      <c r="Z99" s="61"/>
      <c r="AA99" s="61"/>
      <c r="AB99" s="159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</row>
    <row r="100" spans="19:97" s="4" customForma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</row>
    <row r="101" spans="19:97" s="4" customForma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</row>
    <row r="102" spans="19:97" s="4" customForma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</row>
    <row r="103" spans="19:97" s="4" customForma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</row>
    <row r="104" spans="19:97" s="4" customForma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</row>
    <row r="105" spans="19:97" s="4" customForma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</row>
    <row r="106" spans="19:97" s="4" customForma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</row>
    <row r="107" spans="19:97" s="4" customForma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</row>
    <row r="108" spans="19:97" s="4" customForma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</row>
    <row r="109" spans="19:97" s="4" customForma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</row>
    <row r="110" spans="19:97" s="4" customForma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</row>
    <row r="111" spans="19:97" s="4" customForma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</row>
    <row r="112" spans="19:97" s="4" customForma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</row>
    <row r="113" spans="19:97" s="4" customForma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</row>
    <row r="114" spans="19:97" s="4" customForma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</row>
    <row r="115" spans="19:97" s="4" customForma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</row>
    <row r="116" spans="19:97" s="4" customForma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</row>
    <row r="117" spans="19:97" s="4" customForma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</row>
    <row r="118" spans="19:97" s="4" customForma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</row>
    <row r="119" spans="19:97" s="4" customForma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</row>
    <row r="120" spans="19:97" s="4" customForma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</row>
    <row r="121" spans="19:97" s="4" customForma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</row>
    <row r="122" spans="19:97" s="4" customForma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</row>
    <row r="123" spans="19:97" s="4" customForma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</row>
    <row r="124" spans="19:97" s="4" customForma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</row>
    <row r="125" spans="19:97" s="4" customForma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</row>
    <row r="126" spans="19:97" s="4" customForma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</row>
    <row r="127" spans="19:97" s="4" customForma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</row>
    <row r="128" spans="19:97" s="4" customForma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</row>
    <row r="129" spans="19:97" s="4" customForma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</row>
    <row r="130" spans="19:97" s="4" customForma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</row>
    <row r="131" spans="19:97" s="4" customForma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</row>
    <row r="132" spans="19:97" s="4" customForma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</row>
    <row r="133" spans="19:97" s="4" customForma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</row>
    <row r="134" spans="19:97" s="4" customForma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</row>
    <row r="135" spans="19:97" s="4" customForma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</row>
    <row r="136" spans="19:97" s="4" customForma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</row>
    <row r="137" spans="19:97" s="4" customForma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</row>
    <row r="138" spans="19:97" s="4" customForma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</row>
    <row r="139" spans="19:97" s="4" customForma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</row>
    <row r="140" spans="19:97" s="4" customForma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</row>
    <row r="141" spans="19:97" s="4" customForma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</row>
    <row r="142" spans="19:97" s="4" customForma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</row>
    <row r="143" spans="19:97" s="4" customForma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</row>
    <row r="144" spans="19:97" s="4" customForma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</row>
    <row r="145" spans="19:97" s="4" customForma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</row>
    <row r="146" spans="19:97" s="4" customForma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</row>
    <row r="147" spans="19:97" s="4" customForma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</row>
    <row r="148" spans="19:97" s="4" customForma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</row>
    <row r="149" spans="19:97" s="4" customForma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</row>
    <row r="150" spans="19:97" s="4" customForma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</row>
    <row r="151" spans="19:97" s="4" customForma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</row>
    <row r="152" spans="19:97" s="4" customForma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</row>
    <row r="153" spans="19:97" s="4" customForma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</row>
    <row r="154" spans="19:97" s="4" customForma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</row>
    <row r="155" spans="19:97" s="4" customForma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</row>
    <row r="156" spans="19:97" s="4" customForma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</row>
    <row r="157" spans="19:97" s="4" customForma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</row>
    <row r="158" spans="19:97" s="4" customForma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</row>
    <row r="159" spans="19:97" s="4" customForma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</row>
    <row r="160" spans="19:97" s="4" customForma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</row>
    <row r="161" spans="19:97" s="4" customForma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</row>
    <row r="162" spans="19:97" s="4" customForma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</row>
    <row r="163" spans="19:97" s="4" customForma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</row>
    <row r="164" spans="19:97" s="4" customForma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</row>
    <row r="165" spans="19:97" s="4" customForma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</row>
    <row r="166" spans="19:97" s="4" customForma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</row>
    <row r="167" spans="19:97" s="4" customForma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</row>
    <row r="168" spans="19:97" s="4" customForma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</row>
    <row r="169" spans="19:97" s="4" customForma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</row>
    <row r="170" spans="19:97" s="4" customForma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</row>
    <row r="171" spans="19:97" s="4" customForma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</row>
    <row r="172" spans="19:97" s="4" customForma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</row>
    <row r="173" spans="19:97" s="4" customForma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</row>
    <row r="174" spans="19:97" s="4" customForma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</row>
    <row r="175" spans="19:97" s="4" customForma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</row>
    <row r="176" spans="19:97" s="4" customForma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</row>
    <row r="177" spans="19:97" s="4" customForma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</row>
    <row r="178" spans="19:97" s="4" customForma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</row>
    <row r="179" spans="19:97" s="4" customForma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</row>
    <row r="180" spans="19:97" s="4" customForma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</row>
    <row r="181" spans="19:97" s="4" customForma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</row>
    <row r="182" spans="19:97" s="4" customForma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</row>
    <row r="183" spans="19:97" s="4" customForma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</row>
    <row r="184" spans="19:97" s="4" customForma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</row>
    <row r="185" spans="19:97" s="4" customForma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</row>
    <row r="186" spans="19:97" s="4" customForma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</row>
    <row r="187" spans="19:97" s="4" customForma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</row>
    <row r="188" spans="19:97" s="4" customForma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</row>
    <row r="189" spans="19:97" s="4" customForma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</row>
    <row r="190" spans="19:97" s="4" customForma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</row>
    <row r="191" spans="19:97" s="4" customForma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</row>
    <row r="192" spans="19:97" s="4" customForma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</row>
    <row r="193" spans="19:97" s="4" customForma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</row>
    <row r="194" spans="19:97" s="4" customForma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</row>
    <row r="195" spans="19:97" s="4" customForma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</row>
    <row r="196" spans="19:97" s="4" customForma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</row>
    <row r="197" spans="19:97" s="4" customForma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</row>
    <row r="198" spans="19:97" s="4" customForma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</row>
    <row r="199" spans="19:97" s="4" customForma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</row>
    <row r="200" spans="19:97" s="4" customForma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</row>
    <row r="201" spans="19:97" s="4" customForma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</row>
    <row r="202" spans="19:97" s="4" customForma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</row>
    <row r="203" spans="19:97" s="4" customForma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</row>
    <row r="204" spans="19:97" s="4" customForma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</row>
    <row r="205" spans="19:97" s="4" customForma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</row>
    <row r="206" spans="19:97" s="4" customForma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</row>
    <row r="207" spans="19:97" s="4" customForma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</row>
    <row r="208" spans="19:97" s="4" customFormat="1"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</row>
    <row r="209" spans="19:97" s="4" customFormat="1"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</row>
    <row r="210" spans="19:97" s="4" customFormat="1"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</row>
    <row r="211" spans="19:97" s="4" customFormat="1"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</row>
    <row r="212" spans="19:97" s="4" customFormat="1"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</row>
    <row r="213" spans="19:97" s="4" customFormat="1"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</row>
    <row r="214" spans="19:97" s="4" customFormat="1"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</row>
    <row r="215" spans="19:97" s="4" customFormat="1"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</row>
    <row r="216" spans="19:97" s="4" customFormat="1"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</row>
    <row r="217" spans="19:97" s="4" customFormat="1"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</row>
    <row r="218" spans="19:97" s="4" customFormat="1"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</row>
    <row r="219" spans="19:97" s="4" customFormat="1"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</row>
    <row r="220" spans="19:97" s="4" customFormat="1"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</row>
    <row r="221" spans="19:97" s="4" customFormat="1"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</row>
    <row r="222" spans="19:97" s="4" customFormat="1"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</row>
    <row r="223" spans="19:97" s="4" customFormat="1"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</row>
    <row r="224" spans="19:97" s="4" customFormat="1"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</row>
    <row r="225" spans="19:97" s="4" customFormat="1"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</row>
    <row r="226" spans="19:97" s="4" customFormat="1"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</row>
    <row r="227" spans="19:97" s="4" customFormat="1"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</row>
    <row r="228" spans="19:97" s="4" customFormat="1"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</row>
    <row r="229" spans="19:97" s="4" customFormat="1"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</row>
    <row r="230" spans="19:97" s="4" customFormat="1"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</row>
    <row r="231" spans="19:97" s="4" customFormat="1"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</row>
    <row r="232" spans="19:97" s="4" customFormat="1"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</row>
    <row r="233" spans="19:97" s="4" customFormat="1"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</row>
    <row r="234" spans="19:97" s="4" customFormat="1"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</row>
    <row r="235" spans="19:97" s="4" customFormat="1"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</row>
    <row r="236" spans="19:97" s="4" customFormat="1"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</row>
    <row r="237" spans="19:97" s="4" customFormat="1"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</row>
    <row r="238" spans="19:97" s="4" customFormat="1"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</row>
    <row r="239" spans="19:97" s="4" customFormat="1"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</row>
    <row r="240" spans="19:97" s="4" customFormat="1"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</row>
    <row r="241" spans="19:97" s="4" customFormat="1"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</row>
    <row r="242" spans="19:97" s="4" customFormat="1"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</row>
    <row r="243" spans="19:97" s="4" customFormat="1"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</row>
    <row r="244" spans="19:97" s="4" customFormat="1"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</row>
    <row r="245" spans="19:97" s="4" customFormat="1"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</row>
    <row r="246" spans="19:97" s="4" customFormat="1"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</row>
    <row r="247" spans="19:97" s="4" customFormat="1"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</row>
    <row r="248" spans="19:97" s="4" customFormat="1"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</row>
    <row r="249" spans="19:97" s="4" customFormat="1"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</row>
    <row r="250" spans="19:97" s="4" customFormat="1"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</row>
    <row r="251" spans="19:97" s="4" customFormat="1"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</row>
    <row r="252" spans="19:97" s="4" customFormat="1"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</row>
    <row r="253" spans="19:97" s="4" customFormat="1"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</row>
    <row r="254" spans="19:97" s="4" customFormat="1"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</row>
    <row r="255" spans="19:97" s="4" customFormat="1"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</row>
    <row r="256" spans="19:97" s="4" customFormat="1"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</row>
    <row r="257" spans="19:97" s="4" customFormat="1"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</row>
    <row r="258" spans="19:97" s="4" customFormat="1"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</row>
    <row r="259" spans="19:97" s="4" customFormat="1"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</row>
    <row r="260" spans="19:97" s="4" customFormat="1"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</row>
    <row r="261" spans="19:97" s="4" customFormat="1"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</row>
    <row r="262" spans="19:97" s="4" customFormat="1"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</row>
    <row r="263" spans="19:97" s="4" customFormat="1"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</row>
    <row r="264" spans="19:97" s="4" customFormat="1"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</row>
    <row r="265" spans="19:97" s="4" customFormat="1"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</row>
    <row r="266" spans="19:97" s="4" customFormat="1"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</row>
    <row r="267" spans="19:97" s="4" customFormat="1"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</row>
    <row r="268" spans="19:97" s="4" customFormat="1"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</row>
    <row r="269" spans="19:97" s="4" customFormat="1"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</row>
    <row r="270" spans="19:97" s="4" customFormat="1"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</row>
    <row r="271" spans="19:97" s="4" customFormat="1"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</row>
    <row r="272" spans="19:97" s="4" customFormat="1"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</row>
    <row r="273" spans="19:97" s="4" customFormat="1"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</row>
    <row r="274" spans="19:97" s="4" customFormat="1"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</row>
    <row r="275" spans="19:97" s="4" customFormat="1"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</row>
    <row r="276" spans="19:97" s="4" customFormat="1"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</row>
    <row r="277" spans="19:97" s="4" customFormat="1"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</row>
    <row r="278" spans="19:97" s="4" customFormat="1"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</row>
    <row r="279" spans="19:97" s="4" customFormat="1"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</row>
    <row r="280" spans="19:97" s="4" customFormat="1"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</row>
    <row r="281" spans="19:97" s="4" customFormat="1"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</row>
    <row r="282" spans="19:97" s="4" customFormat="1"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</row>
    <row r="283" spans="19:97" s="4" customFormat="1"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</row>
    <row r="284" spans="19:97" s="4" customFormat="1"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</row>
    <row r="285" spans="19:97" s="4" customFormat="1"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</row>
    <row r="286" spans="19:97" s="4" customFormat="1"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</row>
    <row r="287" spans="19:97" s="4" customFormat="1"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</row>
    <row r="288" spans="19:97" s="4" customFormat="1"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</row>
    <row r="289" spans="19:97" s="4" customFormat="1"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</row>
    <row r="290" spans="19:97" s="4" customFormat="1"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</row>
    <row r="291" spans="19:97" s="4" customFormat="1"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</row>
    <row r="292" spans="19:97" s="4" customFormat="1"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</row>
    <row r="293" spans="19:97" s="4" customFormat="1"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</row>
    <row r="294" spans="19:97" s="4" customFormat="1"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</row>
    <row r="295" spans="19:97" s="4" customFormat="1"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</row>
    <row r="296" spans="19:97" s="4" customFormat="1"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</row>
    <row r="297" spans="19:97" s="4" customFormat="1"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</row>
    <row r="298" spans="19:97" s="4" customFormat="1"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</row>
    <row r="299" spans="19:97" s="4" customFormat="1"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</row>
    <row r="300" spans="19:97" s="4" customFormat="1"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</row>
    <row r="301" spans="19:97" s="4" customFormat="1"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</row>
    <row r="302" spans="19:97" s="4" customFormat="1"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</row>
    <row r="303" spans="19:97" s="4" customFormat="1"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</row>
    <row r="304" spans="19:97" s="4" customFormat="1"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</row>
    <row r="305" spans="19:97" s="4" customFormat="1"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</row>
    <row r="306" spans="19:97" s="4" customFormat="1"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</row>
    <row r="307" spans="19:97" s="4" customFormat="1"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</row>
    <row r="308" spans="19:97" s="4" customFormat="1"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</row>
    <row r="309" spans="19:97" s="4" customFormat="1"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</row>
    <row r="310" spans="19:97" s="4" customFormat="1"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</row>
    <row r="311" spans="19:97" s="4" customFormat="1"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</row>
    <row r="312" spans="19:97" s="4" customFormat="1"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</row>
    <row r="313" spans="19:97" s="4" customFormat="1"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</row>
    <row r="314" spans="19:97" s="4" customFormat="1"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</row>
    <row r="315" spans="19:97" s="4" customFormat="1"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</row>
    <row r="316" spans="19:97" s="4" customFormat="1"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</row>
    <row r="317" spans="19:97" s="4" customFormat="1"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</row>
    <row r="318" spans="19:97" s="4" customFormat="1"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</row>
    <row r="319" spans="19:97" s="4" customFormat="1"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</row>
    <row r="320" spans="19:97" s="4" customFormat="1"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</row>
    <row r="321" spans="19:97" s="4" customFormat="1"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</row>
    <row r="322" spans="19:97" s="4" customFormat="1"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</row>
    <row r="323" spans="19:97" s="4" customFormat="1"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</row>
    <row r="324" spans="19:97" s="4" customFormat="1"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</row>
    <row r="325" spans="19:97" s="4" customFormat="1"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</row>
    <row r="326" spans="19:97" s="4" customFormat="1"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</row>
    <row r="327" spans="19:97" s="4" customFormat="1"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</row>
    <row r="328" spans="19:97" s="4" customFormat="1"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</row>
    <row r="329" spans="19:97" s="4" customFormat="1"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</row>
    <row r="330" spans="19:97" s="4" customFormat="1"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</row>
    <row r="331" spans="19:97" s="4" customFormat="1"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</row>
    <row r="332" spans="19:97" s="4" customFormat="1"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</row>
    <row r="333" spans="19:97" s="4" customFormat="1"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</row>
    <row r="334" spans="19:97" s="4" customFormat="1"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</row>
    <row r="335" spans="19:97" s="4" customFormat="1"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</row>
    <row r="336" spans="19:97" s="4" customFormat="1"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</row>
    <row r="337" spans="19:97" s="4" customFormat="1"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</row>
    <row r="338" spans="19:97" s="4" customFormat="1"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</row>
    <row r="339" spans="19:97" s="4" customFormat="1"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</row>
    <row r="340" spans="19:97" s="4" customFormat="1"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</row>
    <row r="341" spans="19:97" s="4" customFormat="1"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</row>
    <row r="342" spans="19:97" s="4" customFormat="1"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</row>
    <row r="343" spans="19:97" s="4" customFormat="1"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</row>
    <row r="344" spans="19:97" s="4" customFormat="1"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</row>
    <row r="345" spans="19:97" s="4" customFormat="1"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</row>
    <row r="346" spans="19:97" s="4" customFormat="1"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</row>
    <row r="347" spans="19:97" s="4" customFormat="1"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</row>
    <row r="348" spans="19:97" s="4" customFormat="1"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</row>
    <row r="349" spans="19:97" s="4" customFormat="1"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</row>
    <row r="350" spans="19:97" s="4" customFormat="1"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</row>
    <row r="351" spans="19:97" s="4" customFormat="1"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</row>
    <row r="352" spans="19:97" s="4" customFormat="1"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61"/>
      <c r="CQ352" s="61"/>
      <c r="CR352" s="61"/>
      <c r="CS352" s="61"/>
    </row>
    <row r="353" spans="19:97" s="4" customFormat="1"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</row>
    <row r="354" spans="19:97" s="4" customFormat="1"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</row>
    <row r="355" spans="19:97" s="4" customFormat="1"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</row>
    <row r="356" spans="19:97" s="4" customFormat="1"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</row>
    <row r="357" spans="19:97" s="4" customFormat="1"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</row>
    <row r="358" spans="19:97" s="4" customFormat="1"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</row>
    <row r="359" spans="19:97" s="4" customFormat="1"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</row>
    <row r="360" spans="19:97" s="4" customFormat="1"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</row>
    <row r="361" spans="19:97" s="4" customFormat="1"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</row>
    <row r="362" spans="19:97" s="4" customFormat="1"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</row>
    <row r="363" spans="19:97" s="4" customFormat="1"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</row>
    <row r="364" spans="19:97" s="4" customFormat="1"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</row>
    <row r="365" spans="19:97" s="4" customFormat="1"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</row>
    <row r="366" spans="19:97" s="4" customFormat="1"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</row>
    <row r="367" spans="19:97" s="4" customFormat="1"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</row>
    <row r="368" spans="19:97" s="4" customFormat="1"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</row>
    <row r="369" spans="19:97" s="4" customFormat="1"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61"/>
      <c r="CQ369" s="61"/>
      <c r="CR369" s="61"/>
      <c r="CS369" s="61"/>
    </row>
    <row r="370" spans="19:97" s="4" customFormat="1"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61"/>
      <c r="CQ370" s="61"/>
      <c r="CR370" s="61"/>
      <c r="CS370" s="61"/>
    </row>
    <row r="371" spans="19:97" s="4" customFormat="1"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</row>
    <row r="372" spans="19:97" s="4" customFormat="1"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61"/>
      <c r="CL372" s="61"/>
      <c r="CM372" s="61"/>
      <c r="CN372" s="61"/>
      <c r="CO372" s="61"/>
      <c r="CP372" s="61"/>
      <c r="CQ372" s="61"/>
      <c r="CR372" s="61"/>
      <c r="CS372" s="61"/>
    </row>
    <row r="373" spans="19:97" s="4" customFormat="1"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</row>
    <row r="374" spans="19:97" s="4" customFormat="1"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61"/>
      <c r="CL374" s="61"/>
      <c r="CM374" s="61"/>
      <c r="CN374" s="61"/>
      <c r="CO374" s="61"/>
      <c r="CP374" s="61"/>
      <c r="CQ374" s="61"/>
      <c r="CR374" s="61"/>
      <c r="CS374" s="61"/>
    </row>
    <row r="375" spans="19:97" s="4" customFormat="1"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61"/>
      <c r="CL375" s="61"/>
      <c r="CM375" s="61"/>
      <c r="CN375" s="61"/>
      <c r="CO375" s="61"/>
      <c r="CP375" s="61"/>
      <c r="CQ375" s="61"/>
      <c r="CR375" s="61"/>
      <c r="CS375" s="61"/>
    </row>
    <row r="376" spans="19:97" s="4" customFormat="1"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</row>
    <row r="377" spans="19:97" s="4" customFormat="1"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</row>
    <row r="378" spans="19:97" s="4" customFormat="1"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</row>
    <row r="379" spans="19:97" s="4" customFormat="1"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61"/>
      <c r="CL379" s="61"/>
      <c r="CM379" s="61"/>
      <c r="CN379" s="61"/>
      <c r="CO379" s="61"/>
      <c r="CP379" s="61"/>
      <c r="CQ379" s="61"/>
      <c r="CR379" s="61"/>
      <c r="CS379" s="61"/>
    </row>
    <row r="380" spans="19:97" s="4" customFormat="1"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</row>
    <row r="381" spans="19:97" s="4" customFormat="1"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</row>
    <row r="382" spans="19:97" s="4" customFormat="1"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</row>
    <row r="383" spans="19:97" s="4" customFormat="1"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</row>
    <row r="384" spans="19:97" s="4" customFormat="1"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</row>
    <row r="385" spans="19:97" s="4" customFormat="1"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</row>
    <row r="386" spans="19:97" s="4" customFormat="1"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</row>
    <row r="387" spans="19:97" s="4" customFormat="1"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</row>
    <row r="388" spans="19:97" s="4" customFormat="1"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</row>
    <row r="389" spans="19:97" s="4" customFormat="1"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</row>
    <row r="390" spans="19:97" s="4" customFormat="1"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</row>
    <row r="391" spans="19:97" s="4" customFormat="1"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</row>
    <row r="392" spans="19:97" s="4" customFormat="1"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</row>
    <row r="393" spans="19:97" s="4" customFormat="1"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</row>
    <row r="394" spans="19:97" s="4" customFormat="1"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</row>
    <row r="395" spans="19:97" s="4" customFormat="1"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</row>
    <row r="396" spans="19:97" s="4" customFormat="1"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</row>
    <row r="397" spans="19:97" s="4" customFormat="1"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</row>
    <row r="398" spans="19:97" s="4" customFormat="1"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</row>
    <row r="399" spans="19:97" s="4" customFormat="1"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</row>
    <row r="400" spans="19:97" s="4" customFormat="1"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</row>
    <row r="401" spans="19:97" s="4" customFormat="1"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</row>
    <row r="402" spans="19:97" s="4" customFormat="1"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</row>
    <row r="403" spans="19:97" s="4" customFormat="1"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</row>
    <row r="404" spans="19:97" s="4" customFormat="1"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</row>
    <row r="405" spans="19:97" s="4" customFormat="1"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</row>
    <row r="406" spans="19:97" s="4" customFormat="1"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</row>
    <row r="407" spans="19:97" s="4" customFormat="1"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</row>
    <row r="408" spans="19:97" s="4" customFormat="1"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</row>
    <row r="409" spans="19:97" s="4" customFormat="1"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</row>
    <row r="410" spans="19:97" s="4" customFormat="1"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</row>
    <row r="411" spans="19:97" s="4" customFormat="1"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</row>
    <row r="412" spans="19:97" s="4" customFormat="1"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</row>
    <row r="413" spans="19:97" s="4" customFormat="1"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</row>
    <row r="414" spans="19:97" s="4" customFormat="1"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</row>
    <row r="415" spans="19:97" s="4" customFormat="1"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</row>
    <row r="416" spans="19:97" s="4" customFormat="1"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</row>
    <row r="417" spans="19:97" s="4" customFormat="1"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61"/>
      <c r="CL417" s="61"/>
      <c r="CM417" s="61"/>
      <c r="CN417" s="61"/>
      <c r="CO417" s="61"/>
      <c r="CP417" s="61"/>
      <c r="CQ417" s="61"/>
      <c r="CR417" s="61"/>
      <c r="CS417" s="61"/>
    </row>
    <row r="418" spans="19:97" s="4" customFormat="1"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61"/>
      <c r="CL418" s="61"/>
      <c r="CM418" s="61"/>
      <c r="CN418" s="61"/>
      <c r="CO418" s="61"/>
      <c r="CP418" s="61"/>
      <c r="CQ418" s="61"/>
      <c r="CR418" s="61"/>
      <c r="CS418" s="61"/>
    </row>
    <row r="419" spans="19:97" s="4" customFormat="1"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</row>
    <row r="420" spans="19:97" s="4" customFormat="1"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</row>
    <row r="421" spans="19:97" s="4" customFormat="1"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</row>
    <row r="422" spans="19:97" s="4" customFormat="1"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61"/>
      <c r="CL422" s="61"/>
      <c r="CM422" s="61"/>
      <c r="CN422" s="61"/>
      <c r="CO422" s="61"/>
      <c r="CP422" s="61"/>
      <c r="CQ422" s="61"/>
      <c r="CR422" s="61"/>
      <c r="CS422" s="61"/>
    </row>
    <row r="423" spans="19:97" s="4" customFormat="1"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</row>
    <row r="424" spans="19:97" s="4" customFormat="1"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</row>
    <row r="425" spans="19:97" s="4" customFormat="1"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</row>
    <row r="426" spans="19:97" s="4" customFormat="1"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</row>
    <row r="427" spans="19:97" s="4" customFormat="1"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</row>
    <row r="428" spans="19:97" s="4" customFormat="1"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61"/>
      <c r="CL428" s="61"/>
      <c r="CM428" s="61"/>
      <c r="CN428" s="61"/>
      <c r="CO428" s="61"/>
      <c r="CP428" s="61"/>
      <c r="CQ428" s="61"/>
      <c r="CR428" s="61"/>
      <c r="CS428" s="61"/>
    </row>
    <row r="429" spans="19:97" s="4" customFormat="1"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</row>
    <row r="430" spans="19:97" s="4" customFormat="1"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61"/>
      <c r="CL430" s="61"/>
      <c r="CM430" s="61"/>
      <c r="CN430" s="61"/>
      <c r="CO430" s="61"/>
      <c r="CP430" s="61"/>
      <c r="CQ430" s="61"/>
      <c r="CR430" s="61"/>
      <c r="CS430" s="61"/>
    </row>
    <row r="431" spans="19:97" s="4" customFormat="1"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61"/>
      <c r="CL431" s="61"/>
      <c r="CM431" s="61"/>
      <c r="CN431" s="61"/>
      <c r="CO431" s="61"/>
      <c r="CP431" s="61"/>
      <c r="CQ431" s="61"/>
      <c r="CR431" s="61"/>
      <c r="CS431" s="61"/>
    </row>
    <row r="432" spans="19:97" s="4" customFormat="1"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</row>
    <row r="433" spans="19:97" s="4" customFormat="1"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61"/>
      <c r="CL433" s="61"/>
      <c r="CM433" s="61"/>
      <c r="CN433" s="61"/>
      <c r="CO433" s="61"/>
      <c r="CP433" s="61"/>
      <c r="CQ433" s="61"/>
      <c r="CR433" s="61"/>
      <c r="CS433" s="61"/>
    </row>
    <row r="434" spans="19:97" s="4" customFormat="1"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</row>
    <row r="435" spans="19:97" s="4" customFormat="1"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</row>
    <row r="436" spans="19:97" s="4" customFormat="1"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</row>
    <row r="437" spans="19:97" s="4" customFormat="1"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</row>
    <row r="438" spans="19:97" s="4" customFormat="1"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</row>
    <row r="439" spans="19:97" s="4" customFormat="1"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61"/>
      <c r="CL439" s="61"/>
      <c r="CM439" s="61"/>
      <c r="CN439" s="61"/>
      <c r="CO439" s="61"/>
      <c r="CP439" s="61"/>
      <c r="CQ439" s="61"/>
      <c r="CR439" s="61"/>
      <c r="CS439" s="61"/>
    </row>
    <row r="440" spans="19:97" s="4" customFormat="1"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61"/>
      <c r="CL440" s="61"/>
      <c r="CM440" s="61"/>
      <c r="CN440" s="61"/>
      <c r="CO440" s="61"/>
      <c r="CP440" s="61"/>
      <c r="CQ440" s="61"/>
      <c r="CR440" s="61"/>
      <c r="CS440" s="61"/>
    </row>
    <row r="441" spans="19:97" s="4" customFormat="1"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61"/>
      <c r="CL441" s="61"/>
      <c r="CM441" s="61"/>
      <c r="CN441" s="61"/>
      <c r="CO441" s="61"/>
      <c r="CP441" s="61"/>
      <c r="CQ441" s="61"/>
      <c r="CR441" s="61"/>
      <c r="CS441" s="61"/>
    </row>
    <row r="442" spans="19:97" s="4" customFormat="1"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</row>
    <row r="443" spans="19:97" s="4" customFormat="1"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61"/>
      <c r="CL443" s="61"/>
      <c r="CM443" s="61"/>
      <c r="CN443" s="61"/>
      <c r="CO443" s="61"/>
      <c r="CP443" s="61"/>
      <c r="CQ443" s="61"/>
      <c r="CR443" s="61"/>
      <c r="CS443" s="61"/>
    </row>
    <row r="444" spans="19:97" s="4" customFormat="1"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61"/>
      <c r="CL444" s="61"/>
      <c r="CM444" s="61"/>
      <c r="CN444" s="61"/>
      <c r="CO444" s="61"/>
      <c r="CP444" s="61"/>
      <c r="CQ444" s="61"/>
      <c r="CR444" s="61"/>
      <c r="CS444" s="61"/>
    </row>
    <row r="445" spans="19:97" s="4" customFormat="1"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61"/>
      <c r="CL445" s="61"/>
      <c r="CM445" s="61"/>
      <c r="CN445" s="61"/>
      <c r="CO445" s="61"/>
      <c r="CP445" s="61"/>
      <c r="CQ445" s="61"/>
      <c r="CR445" s="61"/>
      <c r="CS445" s="61"/>
    </row>
    <row r="446" spans="19:97" s="4" customFormat="1"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61"/>
      <c r="CL446" s="61"/>
      <c r="CM446" s="61"/>
      <c r="CN446" s="61"/>
      <c r="CO446" s="61"/>
      <c r="CP446" s="61"/>
      <c r="CQ446" s="61"/>
      <c r="CR446" s="61"/>
      <c r="CS446" s="61"/>
    </row>
    <row r="447" spans="19:97" s="4" customFormat="1"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61"/>
      <c r="CL447" s="61"/>
      <c r="CM447" s="61"/>
      <c r="CN447" s="61"/>
      <c r="CO447" s="61"/>
      <c r="CP447" s="61"/>
      <c r="CQ447" s="61"/>
      <c r="CR447" s="61"/>
      <c r="CS447" s="61"/>
    </row>
    <row r="448" spans="19:97" s="4" customFormat="1"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61"/>
      <c r="CL448" s="61"/>
      <c r="CM448" s="61"/>
      <c r="CN448" s="61"/>
      <c r="CO448" s="61"/>
      <c r="CP448" s="61"/>
      <c r="CQ448" s="61"/>
      <c r="CR448" s="61"/>
      <c r="CS448" s="61"/>
    </row>
    <row r="449" spans="19:97" s="4" customFormat="1"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61"/>
      <c r="CL449" s="61"/>
      <c r="CM449" s="61"/>
      <c r="CN449" s="61"/>
      <c r="CO449" s="61"/>
      <c r="CP449" s="61"/>
      <c r="CQ449" s="61"/>
      <c r="CR449" s="61"/>
      <c r="CS449" s="61"/>
    </row>
    <row r="450" spans="19:97" s="4" customFormat="1"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</row>
    <row r="451" spans="19:97" s="4" customFormat="1"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</row>
    <row r="452" spans="19:97" s="4" customFormat="1"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61"/>
      <c r="CL452" s="61"/>
      <c r="CM452" s="61"/>
      <c r="CN452" s="61"/>
      <c r="CO452" s="61"/>
      <c r="CP452" s="61"/>
      <c r="CQ452" s="61"/>
      <c r="CR452" s="61"/>
      <c r="CS452" s="61"/>
    </row>
    <row r="453" spans="19:97" s="4" customFormat="1"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</row>
    <row r="454" spans="19:97" s="4" customFormat="1"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61"/>
      <c r="CL454" s="61"/>
      <c r="CM454" s="61"/>
      <c r="CN454" s="61"/>
      <c r="CO454" s="61"/>
      <c r="CP454" s="61"/>
      <c r="CQ454" s="61"/>
      <c r="CR454" s="61"/>
      <c r="CS454" s="61"/>
    </row>
    <row r="455" spans="19:97" s="4" customFormat="1"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61"/>
      <c r="CL455" s="61"/>
      <c r="CM455" s="61"/>
      <c r="CN455" s="61"/>
      <c r="CO455" s="61"/>
      <c r="CP455" s="61"/>
      <c r="CQ455" s="61"/>
      <c r="CR455" s="61"/>
      <c r="CS455" s="61"/>
    </row>
    <row r="456" spans="19:97" s="4" customFormat="1"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</row>
    <row r="457" spans="19:97" s="4" customFormat="1"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61"/>
      <c r="CL457" s="61"/>
      <c r="CM457" s="61"/>
      <c r="CN457" s="61"/>
      <c r="CO457" s="61"/>
      <c r="CP457" s="61"/>
      <c r="CQ457" s="61"/>
      <c r="CR457" s="61"/>
      <c r="CS457" s="61"/>
    </row>
    <row r="458" spans="19:97" s="4" customFormat="1"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61"/>
      <c r="CL458" s="61"/>
      <c r="CM458" s="61"/>
      <c r="CN458" s="61"/>
      <c r="CO458" s="61"/>
      <c r="CP458" s="61"/>
      <c r="CQ458" s="61"/>
      <c r="CR458" s="61"/>
      <c r="CS458" s="61"/>
    </row>
    <row r="459" spans="19:97" s="4" customFormat="1"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61"/>
      <c r="CL459" s="61"/>
      <c r="CM459" s="61"/>
      <c r="CN459" s="61"/>
      <c r="CO459" s="61"/>
      <c r="CP459" s="61"/>
      <c r="CQ459" s="61"/>
      <c r="CR459" s="61"/>
      <c r="CS459" s="61"/>
    </row>
    <row r="460" spans="19:97" s="4" customFormat="1"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61"/>
      <c r="CL460" s="61"/>
      <c r="CM460" s="61"/>
      <c r="CN460" s="61"/>
      <c r="CO460" s="61"/>
      <c r="CP460" s="61"/>
      <c r="CQ460" s="61"/>
      <c r="CR460" s="61"/>
      <c r="CS460" s="61"/>
    </row>
    <row r="461" spans="19:97" s="4" customFormat="1"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61"/>
      <c r="CL461" s="61"/>
      <c r="CM461" s="61"/>
      <c r="CN461" s="61"/>
      <c r="CO461" s="61"/>
      <c r="CP461" s="61"/>
      <c r="CQ461" s="61"/>
      <c r="CR461" s="61"/>
      <c r="CS461" s="61"/>
    </row>
    <row r="462" spans="19:97" s="4" customFormat="1"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61"/>
      <c r="CL462" s="61"/>
      <c r="CM462" s="61"/>
      <c r="CN462" s="61"/>
      <c r="CO462" s="61"/>
      <c r="CP462" s="61"/>
      <c r="CQ462" s="61"/>
      <c r="CR462" s="61"/>
      <c r="CS462" s="61"/>
    </row>
    <row r="463" spans="19:97" s="4" customFormat="1"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</row>
    <row r="464" spans="19:97" s="4" customFormat="1"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  <c r="CJ464" s="61"/>
      <c r="CK464" s="61"/>
      <c r="CL464" s="61"/>
      <c r="CM464" s="61"/>
      <c r="CN464" s="61"/>
      <c r="CO464" s="61"/>
      <c r="CP464" s="61"/>
      <c r="CQ464" s="61"/>
      <c r="CR464" s="61"/>
      <c r="CS464" s="61"/>
    </row>
    <row r="465" spans="19:97" s="4" customFormat="1"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</row>
    <row r="466" spans="19:97" s="4" customFormat="1"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  <c r="CJ466" s="61"/>
      <c r="CK466" s="61"/>
      <c r="CL466" s="61"/>
      <c r="CM466" s="61"/>
      <c r="CN466" s="61"/>
      <c r="CO466" s="61"/>
      <c r="CP466" s="61"/>
      <c r="CQ466" s="61"/>
      <c r="CR466" s="61"/>
      <c r="CS466" s="61"/>
    </row>
    <row r="467" spans="19:97" s="4" customFormat="1"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  <c r="CJ467" s="61"/>
      <c r="CK467" s="61"/>
      <c r="CL467" s="61"/>
      <c r="CM467" s="61"/>
      <c r="CN467" s="61"/>
      <c r="CO467" s="61"/>
      <c r="CP467" s="61"/>
      <c r="CQ467" s="61"/>
      <c r="CR467" s="61"/>
      <c r="CS467" s="61"/>
    </row>
    <row r="468" spans="19:97" s="4" customFormat="1"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  <c r="CJ468" s="61"/>
      <c r="CK468" s="61"/>
      <c r="CL468" s="61"/>
      <c r="CM468" s="61"/>
      <c r="CN468" s="61"/>
      <c r="CO468" s="61"/>
      <c r="CP468" s="61"/>
      <c r="CQ468" s="61"/>
      <c r="CR468" s="61"/>
      <c r="CS468" s="61"/>
    </row>
    <row r="469" spans="19:97" s="4" customFormat="1"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  <c r="CJ469" s="61"/>
      <c r="CK469" s="61"/>
      <c r="CL469" s="61"/>
      <c r="CM469" s="61"/>
      <c r="CN469" s="61"/>
      <c r="CO469" s="61"/>
      <c r="CP469" s="61"/>
      <c r="CQ469" s="61"/>
      <c r="CR469" s="61"/>
      <c r="CS469" s="61"/>
    </row>
    <row r="470" spans="19:97" s="4" customFormat="1"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</row>
    <row r="471" spans="19:97" s="4" customFormat="1"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</row>
    <row r="472" spans="19:97" s="4" customFormat="1"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  <c r="CJ472" s="61"/>
      <c r="CK472" s="61"/>
      <c r="CL472" s="61"/>
      <c r="CM472" s="61"/>
      <c r="CN472" s="61"/>
      <c r="CO472" s="61"/>
      <c r="CP472" s="61"/>
      <c r="CQ472" s="61"/>
      <c r="CR472" s="61"/>
      <c r="CS472" s="61"/>
    </row>
    <row r="473" spans="19:97" s="4" customFormat="1"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</row>
    <row r="474" spans="19:97" s="4" customFormat="1"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  <c r="CJ474" s="61"/>
      <c r="CK474" s="61"/>
      <c r="CL474" s="61"/>
      <c r="CM474" s="61"/>
      <c r="CN474" s="61"/>
      <c r="CO474" s="61"/>
      <c r="CP474" s="61"/>
      <c r="CQ474" s="61"/>
      <c r="CR474" s="61"/>
      <c r="CS474" s="61"/>
    </row>
    <row r="475" spans="19:97" s="4" customFormat="1"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  <c r="CJ475" s="61"/>
      <c r="CK475" s="61"/>
      <c r="CL475" s="61"/>
      <c r="CM475" s="61"/>
      <c r="CN475" s="61"/>
      <c r="CO475" s="61"/>
      <c r="CP475" s="61"/>
      <c r="CQ475" s="61"/>
      <c r="CR475" s="61"/>
      <c r="CS475" s="61"/>
    </row>
    <row r="476" spans="19:97" s="4" customFormat="1"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  <c r="CJ476" s="61"/>
      <c r="CK476" s="61"/>
      <c r="CL476" s="61"/>
      <c r="CM476" s="61"/>
      <c r="CN476" s="61"/>
      <c r="CO476" s="61"/>
      <c r="CP476" s="61"/>
      <c r="CQ476" s="61"/>
      <c r="CR476" s="61"/>
      <c r="CS476" s="61"/>
    </row>
    <row r="477" spans="19:97" s="4" customFormat="1"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  <c r="CJ477" s="61"/>
      <c r="CK477" s="61"/>
      <c r="CL477" s="61"/>
      <c r="CM477" s="61"/>
      <c r="CN477" s="61"/>
      <c r="CO477" s="61"/>
      <c r="CP477" s="61"/>
      <c r="CQ477" s="61"/>
      <c r="CR477" s="61"/>
      <c r="CS477" s="61"/>
    </row>
    <row r="478" spans="19:97" s="4" customFormat="1"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  <c r="CJ478" s="61"/>
      <c r="CK478" s="61"/>
      <c r="CL478" s="61"/>
      <c r="CM478" s="61"/>
      <c r="CN478" s="61"/>
      <c r="CO478" s="61"/>
      <c r="CP478" s="61"/>
      <c r="CQ478" s="61"/>
      <c r="CR478" s="61"/>
      <c r="CS478" s="61"/>
    </row>
    <row r="479" spans="19:97" s="4" customFormat="1"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</row>
    <row r="480" spans="19:97" s="4" customFormat="1"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  <c r="CJ480" s="61"/>
      <c r="CK480" s="61"/>
      <c r="CL480" s="61"/>
      <c r="CM480" s="61"/>
      <c r="CN480" s="61"/>
      <c r="CO480" s="61"/>
      <c r="CP480" s="61"/>
      <c r="CQ480" s="61"/>
      <c r="CR480" s="61"/>
      <c r="CS480" s="61"/>
    </row>
    <row r="481" spans="19:97" s="4" customFormat="1"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</row>
    <row r="482" spans="19:97" s="4" customFormat="1"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  <c r="CJ482" s="61"/>
      <c r="CK482" s="61"/>
      <c r="CL482" s="61"/>
      <c r="CM482" s="61"/>
      <c r="CN482" s="61"/>
      <c r="CO482" s="61"/>
      <c r="CP482" s="61"/>
      <c r="CQ482" s="61"/>
      <c r="CR482" s="61"/>
      <c r="CS482" s="61"/>
    </row>
    <row r="483" spans="19:97" s="4" customFormat="1"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  <c r="CJ483" s="61"/>
      <c r="CK483" s="61"/>
      <c r="CL483" s="61"/>
      <c r="CM483" s="61"/>
      <c r="CN483" s="61"/>
      <c r="CO483" s="61"/>
      <c r="CP483" s="61"/>
      <c r="CQ483" s="61"/>
      <c r="CR483" s="61"/>
      <c r="CS483" s="61"/>
    </row>
    <row r="484" spans="19:97" s="4" customFormat="1"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</row>
    <row r="485" spans="19:97" s="4" customFormat="1"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</row>
    <row r="486" spans="19:97" s="4" customFormat="1"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  <c r="CJ486" s="61"/>
      <c r="CK486" s="61"/>
      <c r="CL486" s="61"/>
      <c r="CM486" s="61"/>
      <c r="CN486" s="61"/>
      <c r="CO486" s="61"/>
      <c r="CP486" s="61"/>
      <c r="CQ486" s="61"/>
      <c r="CR486" s="61"/>
      <c r="CS486" s="61"/>
    </row>
    <row r="487" spans="19:97" s="4" customFormat="1"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  <c r="CJ487" s="61"/>
      <c r="CK487" s="61"/>
      <c r="CL487" s="61"/>
      <c r="CM487" s="61"/>
      <c r="CN487" s="61"/>
      <c r="CO487" s="61"/>
      <c r="CP487" s="61"/>
      <c r="CQ487" s="61"/>
      <c r="CR487" s="61"/>
      <c r="CS487" s="61"/>
    </row>
    <row r="488" spans="19:97" s="4" customFormat="1"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</row>
    <row r="489" spans="19:97" s="4" customFormat="1"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  <c r="CJ489" s="61"/>
      <c r="CK489" s="61"/>
      <c r="CL489" s="61"/>
      <c r="CM489" s="61"/>
      <c r="CN489" s="61"/>
      <c r="CO489" s="61"/>
      <c r="CP489" s="61"/>
      <c r="CQ489" s="61"/>
      <c r="CR489" s="61"/>
      <c r="CS489" s="61"/>
    </row>
    <row r="490" spans="19:97" s="4" customFormat="1"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</row>
    <row r="491" spans="19:97" s="4" customFormat="1"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  <c r="CJ491" s="61"/>
      <c r="CK491" s="61"/>
      <c r="CL491" s="61"/>
      <c r="CM491" s="61"/>
      <c r="CN491" s="61"/>
      <c r="CO491" s="61"/>
      <c r="CP491" s="61"/>
      <c r="CQ491" s="61"/>
      <c r="CR491" s="61"/>
      <c r="CS491" s="61"/>
    </row>
    <row r="492" spans="19:97" s="4" customFormat="1"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</row>
    <row r="493" spans="19:97" s="4" customFormat="1"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</row>
    <row r="494" spans="19:97" s="4" customFormat="1"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  <c r="CJ494" s="61"/>
      <c r="CK494" s="61"/>
      <c r="CL494" s="61"/>
      <c r="CM494" s="61"/>
      <c r="CN494" s="61"/>
      <c r="CO494" s="61"/>
      <c r="CP494" s="61"/>
      <c r="CQ494" s="61"/>
      <c r="CR494" s="61"/>
      <c r="CS494" s="61"/>
    </row>
    <row r="495" spans="19:97" s="4" customFormat="1"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61"/>
      <c r="CG495" s="61"/>
      <c r="CH495" s="61"/>
      <c r="CI495" s="61"/>
      <c r="CJ495" s="61"/>
      <c r="CK495" s="61"/>
      <c r="CL495" s="61"/>
      <c r="CM495" s="61"/>
      <c r="CN495" s="61"/>
      <c r="CO495" s="61"/>
      <c r="CP495" s="61"/>
      <c r="CQ495" s="61"/>
      <c r="CR495" s="61"/>
      <c r="CS495" s="61"/>
    </row>
    <row r="496" spans="19:97" s="4" customFormat="1"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61"/>
      <c r="CG496" s="61"/>
      <c r="CH496" s="61"/>
      <c r="CI496" s="61"/>
      <c r="CJ496" s="61"/>
      <c r="CK496" s="61"/>
      <c r="CL496" s="61"/>
      <c r="CM496" s="61"/>
      <c r="CN496" s="61"/>
      <c r="CO496" s="61"/>
      <c r="CP496" s="61"/>
      <c r="CQ496" s="61"/>
      <c r="CR496" s="61"/>
      <c r="CS496" s="61"/>
    </row>
    <row r="497" spans="19:97" s="4" customFormat="1"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  <c r="CJ497" s="61"/>
      <c r="CK497" s="61"/>
      <c r="CL497" s="61"/>
      <c r="CM497" s="61"/>
      <c r="CN497" s="61"/>
      <c r="CO497" s="61"/>
      <c r="CP497" s="61"/>
      <c r="CQ497" s="61"/>
      <c r="CR497" s="61"/>
      <c r="CS497" s="61"/>
    </row>
    <row r="498" spans="19:97" s="4" customFormat="1"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/>
      <c r="CD498" s="61"/>
      <c r="CE498" s="61"/>
      <c r="CF498" s="61"/>
      <c r="CG498" s="61"/>
      <c r="CH498" s="61"/>
      <c r="CI498" s="61"/>
      <c r="CJ498" s="61"/>
      <c r="CK498" s="61"/>
      <c r="CL498" s="61"/>
      <c r="CM498" s="61"/>
      <c r="CN498" s="61"/>
      <c r="CO498" s="61"/>
      <c r="CP498" s="61"/>
      <c r="CQ498" s="61"/>
      <c r="CR498" s="61"/>
      <c r="CS498" s="61"/>
    </row>
    <row r="499" spans="19:97" s="4" customFormat="1"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  <c r="CJ499" s="61"/>
      <c r="CK499" s="61"/>
      <c r="CL499" s="61"/>
      <c r="CM499" s="61"/>
      <c r="CN499" s="61"/>
      <c r="CO499" s="61"/>
      <c r="CP499" s="61"/>
      <c r="CQ499" s="61"/>
      <c r="CR499" s="61"/>
      <c r="CS499" s="61"/>
    </row>
    <row r="500" spans="19:97" s="4" customFormat="1"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61"/>
      <c r="CG500" s="61"/>
      <c r="CH500" s="61"/>
      <c r="CI500" s="61"/>
      <c r="CJ500" s="61"/>
      <c r="CK500" s="61"/>
      <c r="CL500" s="61"/>
      <c r="CM500" s="61"/>
      <c r="CN500" s="61"/>
      <c r="CO500" s="61"/>
      <c r="CP500" s="61"/>
      <c r="CQ500" s="61"/>
      <c r="CR500" s="61"/>
      <c r="CS500" s="61"/>
    </row>
    <row r="501" spans="19:97" s="4" customFormat="1"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  <c r="CJ501" s="61"/>
      <c r="CK501" s="61"/>
      <c r="CL501" s="61"/>
      <c r="CM501" s="61"/>
      <c r="CN501" s="61"/>
      <c r="CO501" s="61"/>
      <c r="CP501" s="61"/>
      <c r="CQ501" s="61"/>
      <c r="CR501" s="61"/>
      <c r="CS501" s="61"/>
    </row>
    <row r="502" spans="19:97" s="4" customFormat="1"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  <c r="CJ502" s="61"/>
      <c r="CK502" s="61"/>
      <c r="CL502" s="61"/>
      <c r="CM502" s="61"/>
      <c r="CN502" s="61"/>
      <c r="CO502" s="61"/>
      <c r="CP502" s="61"/>
      <c r="CQ502" s="61"/>
      <c r="CR502" s="61"/>
      <c r="CS502" s="61"/>
    </row>
    <row r="503" spans="19:97" s="4" customFormat="1"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61"/>
      <c r="CG503" s="61"/>
      <c r="CH503" s="61"/>
      <c r="CI503" s="61"/>
      <c r="CJ503" s="61"/>
      <c r="CK503" s="61"/>
      <c r="CL503" s="61"/>
      <c r="CM503" s="61"/>
      <c r="CN503" s="61"/>
      <c r="CO503" s="61"/>
      <c r="CP503" s="61"/>
      <c r="CQ503" s="61"/>
      <c r="CR503" s="61"/>
      <c r="CS503" s="61"/>
    </row>
    <row r="504" spans="19:97" s="4" customFormat="1"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/>
      <c r="CD504" s="61"/>
      <c r="CE504" s="61"/>
      <c r="CF504" s="61"/>
      <c r="CG504" s="61"/>
      <c r="CH504" s="61"/>
      <c r="CI504" s="61"/>
      <c r="CJ504" s="61"/>
      <c r="CK504" s="61"/>
      <c r="CL504" s="61"/>
      <c r="CM504" s="61"/>
      <c r="CN504" s="61"/>
      <c r="CO504" s="61"/>
      <c r="CP504" s="61"/>
      <c r="CQ504" s="61"/>
      <c r="CR504" s="61"/>
      <c r="CS504" s="61"/>
    </row>
    <row r="505" spans="19:97" s="4" customFormat="1"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61"/>
      <c r="CG505" s="61"/>
      <c r="CH505" s="61"/>
      <c r="CI505" s="61"/>
      <c r="CJ505" s="61"/>
      <c r="CK505" s="61"/>
      <c r="CL505" s="61"/>
      <c r="CM505" s="61"/>
      <c r="CN505" s="61"/>
      <c r="CO505" s="61"/>
      <c r="CP505" s="61"/>
      <c r="CQ505" s="61"/>
      <c r="CR505" s="61"/>
      <c r="CS505" s="61"/>
    </row>
    <row r="506" spans="19:97" s="4" customFormat="1"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61"/>
      <c r="CG506" s="61"/>
      <c r="CH506" s="61"/>
      <c r="CI506" s="61"/>
      <c r="CJ506" s="61"/>
      <c r="CK506" s="61"/>
      <c r="CL506" s="61"/>
      <c r="CM506" s="61"/>
      <c r="CN506" s="61"/>
      <c r="CO506" s="61"/>
      <c r="CP506" s="61"/>
      <c r="CQ506" s="61"/>
      <c r="CR506" s="61"/>
      <c r="CS506" s="61"/>
    </row>
    <row r="507" spans="19:97" s="4" customFormat="1"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61"/>
      <c r="CG507" s="61"/>
      <c r="CH507" s="61"/>
      <c r="CI507" s="61"/>
      <c r="CJ507" s="61"/>
      <c r="CK507" s="61"/>
      <c r="CL507" s="61"/>
      <c r="CM507" s="61"/>
      <c r="CN507" s="61"/>
      <c r="CO507" s="61"/>
      <c r="CP507" s="61"/>
      <c r="CQ507" s="61"/>
      <c r="CR507" s="61"/>
      <c r="CS507" s="61"/>
    </row>
    <row r="508" spans="19:97" s="4" customFormat="1"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</row>
    <row r="509" spans="19:97" s="4" customFormat="1"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</row>
    <row r="510" spans="19:97" s="4" customFormat="1"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61"/>
      <c r="CG510" s="61"/>
      <c r="CH510" s="61"/>
      <c r="CI510" s="61"/>
      <c r="CJ510" s="61"/>
      <c r="CK510" s="61"/>
      <c r="CL510" s="61"/>
      <c r="CM510" s="61"/>
      <c r="CN510" s="61"/>
      <c r="CO510" s="61"/>
      <c r="CP510" s="61"/>
      <c r="CQ510" s="61"/>
      <c r="CR510" s="61"/>
      <c r="CS510" s="61"/>
    </row>
    <row r="511" spans="19:97" s="4" customFormat="1"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61"/>
      <c r="CG511" s="61"/>
      <c r="CH511" s="61"/>
      <c r="CI511" s="61"/>
      <c r="CJ511" s="61"/>
      <c r="CK511" s="61"/>
      <c r="CL511" s="61"/>
      <c r="CM511" s="61"/>
      <c r="CN511" s="61"/>
      <c r="CO511" s="61"/>
      <c r="CP511" s="61"/>
      <c r="CQ511" s="61"/>
      <c r="CR511" s="61"/>
      <c r="CS511" s="61"/>
    </row>
    <row r="512" spans="19:97" s="4" customFormat="1"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  <c r="CJ512" s="61"/>
      <c r="CK512" s="61"/>
      <c r="CL512" s="61"/>
      <c r="CM512" s="61"/>
      <c r="CN512" s="61"/>
      <c r="CO512" s="61"/>
      <c r="CP512" s="61"/>
      <c r="CQ512" s="61"/>
      <c r="CR512" s="61"/>
      <c r="CS512" s="61"/>
    </row>
    <row r="513" spans="19:97" s="4" customFormat="1"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/>
      <c r="CD513" s="61"/>
      <c r="CE513" s="61"/>
      <c r="CF513" s="61"/>
      <c r="CG513" s="61"/>
      <c r="CH513" s="61"/>
      <c r="CI513" s="61"/>
      <c r="CJ513" s="61"/>
      <c r="CK513" s="61"/>
      <c r="CL513" s="61"/>
      <c r="CM513" s="61"/>
      <c r="CN513" s="61"/>
      <c r="CO513" s="61"/>
      <c r="CP513" s="61"/>
      <c r="CQ513" s="61"/>
      <c r="CR513" s="61"/>
      <c r="CS513" s="61"/>
    </row>
    <row r="514" spans="19:97" s="4" customFormat="1"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  <c r="CJ514" s="61"/>
      <c r="CK514" s="61"/>
      <c r="CL514" s="61"/>
      <c r="CM514" s="61"/>
      <c r="CN514" s="61"/>
      <c r="CO514" s="61"/>
      <c r="CP514" s="61"/>
      <c r="CQ514" s="61"/>
      <c r="CR514" s="61"/>
      <c r="CS514" s="61"/>
    </row>
    <row r="515" spans="19:97" s="4" customFormat="1"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  <c r="CJ515" s="61"/>
      <c r="CK515" s="61"/>
      <c r="CL515" s="61"/>
      <c r="CM515" s="61"/>
      <c r="CN515" s="61"/>
      <c r="CO515" s="61"/>
      <c r="CP515" s="61"/>
      <c r="CQ515" s="61"/>
      <c r="CR515" s="61"/>
      <c r="CS515" s="61"/>
    </row>
    <row r="516" spans="19:97" s="4" customFormat="1"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  <c r="CJ516" s="61"/>
      <c r="CK516" s="61"/>
      <c r="CL516" s="61"/>
      <c r="CM516" s="61"/>
      <c r="CN516" s="61"/>
      <c r="CO516" s="61"/>
      <c r="CP516" s="61"/>
      <c r="CQ516" s="61"/>
      <c r="CR516" s="61"/>
      <c r="CS516" s="61"/>
    </row>
    <row r="517" spans="19:97" s="4" customFormat="1"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  <c r="CJ517" s="61"/>
      <c r="CK517" s="61"/>
      <c r="CL517" s="61"/>
      <c r="CM517" s="61"/>
      <c r="CN517" s="61"/>
      <c r="CO517" s="61"/>
      <c r="CP517" s="61"/>
      <c r="CQ517" s="61"/>
      <c r="CR517" s="61"/>
      <c r="CS517" s="61"/>
    </row>
    <row r="518" spans="19:97" s="4" customFormat="1"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61"/>
      <c r="CG518" s="61"/>
      <c r="CH518" s="61"/>
      <c r="CI518" s="61"/>
      <c r="CJ518" s="61"/>
      <c r="CK518" s="61"/>
      <c r="CL518" s="61"/>
      <c r="CM518" s="61"/>
      <c r="CN518" s="61"/>
      <c r="CO518" s="61"/>
      <c r="CP518" s="61"/>
      <c r="CQ518" s="61"/>
      <c r="CR518" s="61"/>
      <c r="CS518" s="61"/>
    </row>
    <row r="519" spans="19:97" s="4" customFormat="1"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</row>
    <row r="520" spans="19:97" s="4" customFormat="1"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  <c r="CJ520" s="61"/>
      <c r="CK520" s="61"/>
      <c r="CL520" s="61"/>
      <c r="CM520" s="61"/>
      <c r="CN520" s="61"/>
      <c r="CO520" s="61"/>
      <c r="CP520" s="61"/>
      <c r="CQ520" s="61"/>
      <c r="CR520" s="61"/>
      <c r="CS520" s="61"/>
    </row>
    <row r="521" spans="19:97" s="4" customFormat="1"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  <c r="CJ521" s="61"/>
      <c r="CK521" s="61"/>
      <c r="CL521" s="61"/>
      <c r="CM521" s="61"/>
      <c r="CN521" s="61"/>
      <c r="CO521" s="61"/>
      <c r="CP521" s="61"/>
      <c r="CQ521" s="61"/>
      <c r="CR521" s="61"/>
      <c r="CS521" s="61"/>
    </row>
    <row r="522" spans="19:97" s="4" customFormat="1"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</row>
    <row r="523" spans="19:97" s="4" customFormat="1"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  <c r="CJ523" s="61"/>
      <c r="CK523" s="61"/>
      <c r="CL523" s="61"/>
      <c r="CM523" s="61"/>
      <c r="CN523" s="61"/>
      <c r="CO523" s="61"/>
      <c r="CP523" s="61"/>
      <c r="CQ523" s="61"/>
      <c r="CR523" s="61"/>
      <c r="CS523" s="61"/>
    </row>
    <row r="524" spans="19:97" s="4" customFormat="1"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  <c r="CJ524" s="61"/>
      <c r="CK524" s="61"/>
      <c r="CL524" s="61"/>
      <c r="CM524" s="61"/>
      <c r="CN524" s="61"/>
      <c r="CO524" s="61"/>
      <c r="CP524" s="61"/>
      <c r="CQ524" s="61"/>
      <c r="CR524" s="61"/>
      <c r="CS524" s="61"/>
    </row>
    <row r="525" spans="19:97" s="4" customFormat="1"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  <c r="CJ525" s="61"/>
      <c r="CK525" s="61"/>
      <c r="CL525" s="61"/>
      <c r="CM525" s="61"/>
      <c r="CN525" s="61"/>
      <c r="CO525" s="61"/>
      <c r="CP525" s="61"/>
      <c r="CQ525" s="61"/>
      <c r="CR525" s="61"/>
      <c r="CS525" s="61"/>
    </row>
    <row r="526" spans="19:97" s="4" customFormat="1"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  <c r="CJ526" s="61"/>
      <c r="CK526" s="61"/>
      <c r="CL526" s="61"/>
      <c r="CM526" s="61"/>
      <c r="CN526" s="61"/>
      <c r="CO526" s="61"/>
      <c r="CP526" s="61"/>
      <c r="CQ526" s="61"/>
      <c r="CR526" s="61"/>
      <c r="CS526" s="61"/>
    </row>
    <row r="527" spans="19:97" s="4" customFormat="1"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  <c r="CJ527" s="61"/>
      <c r="CK527" s="61"/>
      <c r="CL527" s="61"/>
      <c r="CM527" s="61"/>
      <c r="CN527" s="61"/>
      <c r="CO527" s="61"/>
      <c r="CP527" s="61"/>
      <c r="CQ527" s="61"/>
      <c r="CR527" s="61"/>
      <c r="CS527" s="61"/>
    </row>
    <row r="528" spans="19:97" s="4" customFormat="1"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</row>
    <row r="529" spans="19:97" s="4" customFormat="1"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  <c r="CJ529" s="61"/>
      <c r="CK529" s="61"/>
      <c r="CL529" s="61"/>
      <c r="CM529" s="61"/>
      <c r="CN529" s="61"/>
      <c r="CO529" s="61"/>
      <c r="CP529" s="61"/>
      <c r="CQ529" s="61"/>
      <c r="CR529" s="61"/>
      <c r="CS529" s="61"/>
    </row>
    <row r="530" spans="19:97" s="4" customFormat="1"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  <c r="CJ530" s="61"/>
      <c r="CK530" s="61"/>
      <c r="CL530" s="61"/>
      <c r="CM530" s="61"/>
      <c r="CN530" s="61"/>
      <c r="CO530" s="61"/>
      <c r="CP530" s="61"/>
      <c r="CQ530" s="61"/>
      <c r="CR530" s="61"/>
      <c r="CS530" s="61"/>
    </row>
    <row r="531" spans="19:97" s="4" customFormat="1"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  <c r="CJ531" s="61"/>
      <c r="CK531" s="61"/>
      <c r="CL531" s="61"/>
      <c r="CM531" s="61"/>
      <c r="CN531" s="61"/>
      <c r="CO531" s="61"/>
      <c r="CP531" s="61"/>
      <c r="CQ531" s="61"/>
      <c r="CR531" s="61"/>
      <c r="CS531" s="61"/>
    </row>
    <row r="532" spans="19:97" s="4" customFormat="1"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  <c r="CJ532" s="61"/>
      <c r="CK532" s="61"/>
      <c r="CL532" s="61"/>
      <c r="CM532" s="61"/>
      <c r="CN532" s="61"/>
      <c r="CO532" s="61"/>
      <c r="CP532" s="61"/>
      <c r="CQ532" s="61"/>
      <c r="CR532" s="61"/>
      <c r="CS532" s="61"/>
    </row>
    <row r="533" spans="19:97" s="4" customFormat="1"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</row>
    <row r="534" spans="19:97" s="4" customFormat="1"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  <c r="CJ534" s="61"/>
      <c r="CK534" s="61"/>
      <c r="CL534" s="61"/>
      <c r="CM534" s="61"/>
      <c r="CN534" s="61"/>
      <c r="CO534" s="61"/>
      <c r="CP534" s="61"/>
      <c r="CQ534" s="61"/>
      <c r="CR534" s="61"/>
      <c r="CS534" s="61"/>
    </row>
    <row r="535" spans="19:97" s="4" customFormat="1"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  <c r="CJ535" s="61"/>
      <c r="CK535" s="61"/>
      <c r="CL535" s="61"/>
      <c r="CM535" s="61"/>
      <c r="CN535" s="61"/>
      <c r="CO535" s="61"/>
      <c r="CP535" s="61"/>
      <c r="CQ535" s="61"/>
      <c r="CR535" s="61"/>
      <c r="CS535" s="61"/>
    </row>
    <row r="536" spans="19:97" s="4" customFormat="1"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  <c r="CJ536" s="61"/>
      <c r="CK536" s="61"/>
      <c r="CL536" s="61"/>
      <c r="CM536" s="61"/>
      <c r="CN536" s="61"/>
      <c r="CO536" s="61"/>
      <c r="CP536" s="61"/>
      <c r="CQ536" s="61"/>
      <c r="CR536" s="61"/>
      <c r="CS536" s="61"/>
    </row>
    <row r="537" spans="19:97" s="4" customFormat="1"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61"/>
      <c r="CG537" s="61"/>
      <c r="CH537" s="61"/>
      <c r="CI537" s="61"/>
      <c r="CJ537" s="61"/>
      <c r="CK537" s="61"/>
      <c r="CL537" s="61"/>
      <c r="CM537" s="61"/>
      <c r="CN537" s="61"/>
      <c r="CO537" s="61"/>
      <c r="CP537" s="61"/>
      <c r="CQ537" s="61"/>
      <c r="CR537" s="61"/>
      <c r="CS537" s="61"/>
    </row>
    <row r="538" spans="19:97" s="4" customFormat="1"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</row>
    <row r="539" spans="19:97" s="4" customFormat="1"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/>
      <c r="CD539" s="61"/>
      <c r="CE539" s="61"/>
      <c r="CF539" s="61"/>
      <c r="CG539" s="61"/>
      <c r="CH539" s="61"/>
      <c r="CI539" s="61"/>
      <c r="CJ539" s="61"/>
      <c r="CK539" s="61"/>
      <c r="CL539" s="61"/>
      <c r="CM539" s="61"/>
      <c r="CN539" s="61"/>
      <c r="CO539" s="61"/>
      <c r="CP539" s="61"/>
      <c r="CQ539" s="61"/>
      <c r="CR539" s="61"/>
      <c r="CS539" s="61"/>
    </row>
    <row r="540" spans="19:97" s="4" customFormat="1"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  <c r="CJ540" s="61"/>
      <c r="CK540" s="61"/>
      <c r="CL540" s="61"/>
      <c r="CM540" s="61"/>
      <c r="CN540" s="61"/>
      <c r="CO540" s="61"/>
      <c r="CP540" s="61"/>
      <c r="CQ540" s="61"/>
      <c r="CR540" s="61"/>
      <c r="CS540" s="61"/>
    </row>
    <row r="541" spans="19:97" s="4" customFormat="1"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61"/>
      <c r="CG541" s="61"/>
      <c r="CH541" s="61"/>
      <c r="CI541" s="61"/>
      <c r="CJ541" s="61"/>
      <c r="CK541" s="61"/>
      <c r="CL541" s="61"/>
      <c r="CM541" s="61"/>
      <c r="CN541" s="61"/>
      <c r="CO541" s="61"/>
      <c r="CP541" s="61"/>
      <c r="CQ541" s="61"/>
      <c r="CR541" s="61"/>
      <c r="CS541" s="61"/>
    </row>
    <row r="542" spans="19:97" s="4" customFormat="1"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/>
      <c r="CD542" s="61"/>
      <c r="CE542" s="61"/>
      <c r="CF542" s="61"/>
      <c r="CG542" s="61"/>
      <c r="CH542" s="61"/>
      <c r="CI542" s="61"/>
      <c r="CJ542" s="61"/>
      <c r="CK542" s="61"/>
      <c r="CL542" s="61"/>
      <c r="CM542" s="61"/>
      <c r="CN542" s="61"/>
      <c r="CO542" s="61"/>
      <c r="CP542" s="61"/>
      <c r="CQ542" s="61"/>
      <c r="CR542" s="61"/>
      <c r="CS542" s="61"/>
    </row>
    <row r="543" spans="19:97" s="4" customFormat="1"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/>
      <c r="CD543" s="61"/>
      <c r="CE543" s="61"/>
      <c r="CF543" s="61"/>
      <c r="CG543" s="61"/>
      <c r="CH543" s="61"/>
      <c r="CI543" s="61"/>
      <c r="CJ543" s="61"/>
      <c r="CK543" s="61"/>
      <c r="CL543" s="61"/>
      <c r="CM543" s="61"/>
      <c r="CN543" s="61"/>
      <c r="CO543" s="61"/>
      <c r="CP543" s="61"/>
      <c r="CQ543" s="61"/>
      <c r="CR543" s="61"/>
      <c r="CS543" s="61"/>
    </row>
    <row r="544" spans="19:97" s="4" customFormat="1"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</row>
    <row r="545" spans="19:97" s="4" customFormat="1"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/>
      <c r="CD545" s="61"/>
      <c r="CE545" s="61"/>
      <c r="CF545" s="61"/>
      <c r="CG545" s="61"/>
      <c r="CH545" s="61"/>
      <c r="CI545" s="61"/>
      <c r="CJ545" s="61"/>
      <c r="CK545" s="61"/>
      <c r="CL545" s="61"/>
      <c r="CM545" s="61"/>
      <c r="CN545" s="61"/>
      <c r="CO545" s="61"/>
      <c r="CP545" s="61"/>
      <c r="CQ545" s="61"/>
      <c r="CR545" s="61"/>
      <c r="CS545" s="61"/>
    </row>
  </sheetData>
  <sheetProtection password="E9B2" sheet="1" formatCells="0" formatColumns="0" formatRows="0" insertColumns="0" insertRows="0" insertHyperlinks="0" deleteColumns="0" deleteRows="0" selectLockedCells="1" sort="0" autoFilter="0" pivotTables="0"/>
  <mergeCells count="48">
    <mergeCell ref="AN77:AO77"/>
    <mergeCell ref="AJ77:AK77"/>
    <mergeCell ref="AL77:AM77"/>
    <mergeCell ref="BB58:BD58"/>
    <mergeCell ref="AY58:BA58"/>
    <mergeCell ref="AP58:AR58"/>
    <mergeCell ref="AS58:AU58"/>
    <mergeCell ref="AV58:AX58"/>
    <mergeCell ref="AP77:AQ77"/>
    <mergeCell ref="AR77:AS77"/>
    <mergeCell ref="AT77:AU77"/>
    <mergeCell ref="AV77:AW77"/>
    <mergeCell ref="AX77:AY77"/>
    <mergeCell ref="AB77:AC77"/>
    <mergeCell ref="AD77:AE77"/>
    <mergeCell ref="AF77:AG77"/>
    <mergeCell ref="AH77:AI77"/>
    <mergeCell ref="D24:H25"/>
    <mergeCell ref="J24:N25"/>
    <mergeCell ref="D27:F27"/>
    <mergeCell ref="D56:P57"/>
    <mergeCell ref="E53:N53"/>
    <mergeCell ref="Z77:AA77"/>
    <mergeCell ref="BO58:CS58"/>
    <mergeCell ref="BO59:CB59"/>
    <mergeCell ref="S57:X57"/>
    <mergeCell ref="AA58:AC58"/>
    <mergeCell ref="AD58:AF58"/>
    <mergeCell ref="AG58:AI58"/>
    <mergeCell ref="AJ58:AL58"/>
    <mergeCell ref="AM58:AO58"/>
    <mergeCell ref="BE58:BG58"/>
    <mergeCell ref="AA57:BG57"/>
    <mergeCell ref="BH58:BJ58"/>
    <mergeCell ref="BK58:BM58"/>
    <mergeCell ref="C3:K3"/>
    <mergeCell ref="C4:K4"/>
    <mergeCell ref="C5:K5"/>
    <mergeCell ref="C2:K2"/>
    <mergeCell ref="C15:G15"/>
    <mergeCell ref="BH54:BM54"/>
    <mergeCell ref="C17:N17"/>
    <mergeCell ref="C14:G14"/>
    <mergeCell ref="C16:G16"/>
    <mergeCell ref="D29:F29"/>
    <mergeCell ref="F42:J44"/>
    <mergeCell ref="K42:L44"/>
    <mergeCell ref="E52:N52"/>
  </mergeCells>
  <phoneticPr fontId="20" type="noConversion"/>
  <dataValidations count="1">
    <dataValidation type="list" allowBlank="1" showInputMessage="1" showErrorMessage="1" sqref="M21">
      <formula1>$S$62:$S$74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7" sqref="B7"/>
    </sheetView>
  </sheetViews>
  <sheetFormatPr defaultRowHeight="12.75"/>
  <sheetData>
    <row r="1" spans="1:2">
      <c r="A1">
        <v>1</v>
      </c>
      <c r="B1">
        <v>88</v>
      </c>
    </row>
    <row r="2" spans="1:2">
      <c r="A2">
        <v>2</v>
      </c>
      <c r="B2">
        <v>22</v>
      </c>
    </row>
    <row r="3" spans="1:2">
      <c r="A3">
        <v>3</v>
      </c>
      <c r="B3">
        <v>10</v>
      </c>
    </row>
    <row r="4" spans="1:2">
      <c r="A4">
        <v>5</v>
      </c>
      <c r="B4">
        <v>5</v>
      </c>
    </row>
    <row r="5" spans="1:2">
      <c r="A5">
        <v>56</v>
      </c>
      <c r="B5">
        <v>22</v>
      </c>
    </row>
    <row r="7" spans="1:2">
      <c r="B7" t="e">
        <f>VLOOKUP(0,A1:B5,2)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HSA vs. MTC Calculator</vt:lpstr>
      <vt:lpstr>Sheet2</vt:lpstr>
      <vt:lpstr>'HSA vs. MTC Calculator'!Print_Area</vt:lpstr>
    </vt:vector>
  </TitlesOfParts>
  <Company>Benecaid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McTrach</dc:creator>
  <cp:lastModifiedBy>dmartel</cp:lastModifiedBy>
  <cp:lastPrinted>2015-03-18T17:42:28Z</cp:lastPrinted>
  <dcterms:created xsi:type="dcterms:W3CDTF">2007-12-19T21:37:00Z</dcterms:created>
  <dcterms:modified xsi:type="dcterms:W3CDTF">2017-01-09T17:00:17Z</dcterms:modified>
</cp:coreProperties>
</file>